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김륜홍D드라이브\2020년도\1. 스타기업\22. 신규선정\2. 공고문 및 서식\(최종)2020년 pre스타기업 선정공고 및 서식\"/>
    </mc:Choice>
  </mc:AlternateContent>
  <bookViews>
    <workbookView xWindow="0" yWindow="0" windowWidth="28800" windowHeight="11910" tabRatio="800" activeTab="3"/>
  </bookViews>
  <sheets>
    <sheet name="재무건전성 자체평가 안내" sheetId="2" r:id="rId1"/>
    <sheet name="별지 6호 재무건전성 자체평가표" sheetId="1" r:id="rId2"/>
    <sheet name="별지 3호 매출성장률 확인서" sheetId="6" r:id="rId3"/>
    <sheet name="별지 4호 고용증가율 및 고용증가 확인서" sheetId="10" r:id="rId4"/>
    <sheet name="별지 5호 수출비중 확인서" sheetId="8" r:id="rId5"/>
    <sheet name="평가등급" sheetId="4" state="hidden" r:id="rId6"/>
    <sheet name="산업평균비율" sheetId="5" state="hidden" r:id="rId7"/>
  </sheets>
  <definedNames>
    <definedName name="_xlnm.Print_Area" localSheetId="2">'별지 3호 매출성장률 확인서'!$A$1:$F$32</definedName>
    <definedName name="_xlnm.Print_Area" localSheetId="3">'별지 4호 고용증가율 및 고용증가 확인서'!$A$1:$F$58</definedName>
    <definedName name="_xlnm.Print_Area" localSheetId="4">'별지 5호 수출비중 확인서'!$A$1:$F$31</definedName>
    <definedName name="_xlnm.Print_Area" localSheetId="1">'별지 6호 재무건전성 자체평가표'!$B$1:$H$59</definedName>
    <definedName name="_xlnm.Print_Area" localSheetId="6">산업평균비율!$A$1:$L$59</definedName>
    <definedName name="_xlnm.Print_Area" localSheetId="0">'재무건전성 자체평가 안내'!$A$1:$I$46</definedName>
    <definedName name="표준산업분류" localSheetId="3">산업평균비율[업종별]</definedName>
    <definedName name="표준산업분류" localSheetId="4">산업평균비율[업종별]</definedName>
    <definedName name="표준산업분류">산업평균비율[업종별]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3" i="8" l="1"/>
  <c r="B12" i="8"/>
  <c r="B11" i="8"/>
  <c r="B10" i="8"/>
  <c r="B9" i="8"/>
  <c r="D8" i="10"/>
  <c r="C8" i="10"/>
  <c r="D10" i="10"/>
  <c r="E51" i="1" l="1"/>
  <c r="E50" i="1"/>
  <c r="E48" i="1"/>
  <c r="E44" i="1"/>
  <c r="D48" i="10"/>
  <c r="D49" i="10" s="1"/>
  <c r="D9" i="10" s="1"/>
  <c r="C48" i="10"/>
  <c r="C49" i="10" s="1"/>
  <c r="C9" i="10" s="1"/>
  <c r="C35" i="10"/>
  <c r="D35" i="10"/>
  <c r="B18" i="10" l="1"/>
  <c r="B16" i="10"/>
  <c r="E5" i="10"/>
  <c r="C5" i="10"/>
  <c r="E9" i="10" l="1"/>
  <c r="E12" i="8" l="1"/>
  <c r="E10" i="8"/>
  <c r="E9" i="8"/>
  <c r="C11" i="8"/>
  <c r="B20" i="8"/>
  <c r="B18" i="8"/>
  <c r="E5" i="8"/>
  <c r="C5" i="8"/>
  <c r="E11" i="8" l="1"/>
  <c r="D13" i="8" s="1"/>
  <c r="E40" i="1" l="1"/>
  <c r="E41" i="1"/>
  <c r="E42" i="1"/>
  <c r="E43" i="1"/>
  <c r="E45" i="1"/>
  <c r="E46" i="1"/>
  <c r="E47" i="1"/>
  <c r="E49" i="1"/>
  <c r="G33" i="1"/>
  <c r="C9" i="6" l="1"/>
  <c r="D9" i="6"/>
  <c r="E9" i="6"/>
  <c r="D10" i="6" s="1"/>
  <c r="C8" i="6"/>
  <c r="B18" i="6" l="1"/>
  <c r="E5" i="6"/>
  <c r="B16" i="6"/>
  <c r="C5" i="6"/>
  <c r="D8" i="6" l="1"/>
  <c r="G32" i="1"/>
  <c r="F32" i="1"/>
  <c r="E32" i="1"/>
  <c r="D32" i="1"/>
  <c r="G31" i="1"/>
  <c r="G29" i="1"/>
  <c r="G28" i="1"/>
  <c r="F36" i="1"/>
  <c r="F35" i="1"/>
  <c r="F34" i="1"/>
  <c r="F33" i="1"/>
  <c r="F31" i="1"/>
  <c r="F30" i="1"/>
  <c r="F29" i="1"/>
  <c r="F28" i="1"/>
  <c r="F27" i="1"/>
  <c r="F26" i="1"/>
  <c r="F25" i="1"/>
  <c r="E36" i="1"/>
  <c r="E35" i="1"/>
  <c r="E34" i="1"/>
  <c r="E33" i="1"/>
  <c r="E31" i="1"/>
  <c r="E30" i="1"/>
  <c r="E29" i="1"/>
  <c r="E28" i="1"/>
  <c r="E27" i="1"/>
  <c r="E26" i="1"/>
  <c r="E25" i="1"/>
  <c r="D31" i="1"/>
  <c r="E8" i="6" l="1"/>
  <c r="D46" i="1"/>
  <c r="F46" i="1" s="1"/>
  <c r="D47" i="1"/>
  <c r="F47" i="1" s="1"/>
  <c r="D30" i="1" l="1"/>
  <c r="D45" i="1" s="1"/>
  <c r="F45" i="1" s="1"/>
  <c r="D29" i="1"/>
  <c r="D44" i="1" s="1"/>
  <c r="F44" i="1" s="1"/>
  <c r="D28" i="1"/>
  <c r="D43" i="1" s="1"/>
  <c r="F43" i="1" s="1"/>
  <c r="D27" i="1"/>
  <c r="D42" i="1" s="1"/>
  <c r="F42" i="1" s="1"/>
  <c r="D26" i="1"/>
  <c r="D41" i="1" s="1"/>
  <c r="F41" i="1" s="1"/>
  <c r="D25" i="1"/>
  <c r="D40" i="1" s="1"/>
  <c r="F40" i="1" s="1"/>
  <c r="D33" i="1" l="1"/>
  <c r="D48" i="1" s="1"/>
  <c r="F48" i="1" s="1"/>
  <c r="G47" i="1"/>
  <c r="G46" i="1"/>
  <c r="G45" i="1"/>
  <c r="G44" i="1"/>
  <c r="G43" i="1"/>
  <c r="G42" i="1"/>
  <c r="G41" i="1"/>
  <c r="J52" i="1"/>
  <c r="D36" i="1"/>
  <c r="D35" i="1"/>
  <c r="D50" i="1" s="1"/>
  <c r="F50" i="1" s="1"/>
  <c r="D34" i="1"/>
  <c r="D49" i="1" s="1"/>
  <c r="F49" i="1" s="1"/>
  <c r="G40" i="1" l="1"/>
  <c r="G48" i="1"/>
  <c r="D51" i="1"/>
  <c r="G49" i="1"/>
  <c r="G50" i="1"/>
  <c r="F51" i="1" l="1"/>
  <c r="G51" i="1" s="1"/>
  <c r="J16" i="1"/>
  <c r="J17" i="1" s="1"/>
  <c r="K16" i="1"/>
  <c r="K17" i="1" s="1"/>
  <c r="L16" i="1"/>
  <c r="L17" i="1" s="1"/>
  <c r="M16" i="1"/>
  <c r="M17" i="1" s="1"/>
  <c r="G24" i="1" l="1"/>
  <c r="F24" i="1"/>
  <c r="E24" i="1"/>
  <c r="D24" i="1"/>
  <c r="G52" i="1" l="1"/>
</calcChain>
</file>

<file path=xl/comments1.xml><?xml version="1.0" encoding="utf-8"?>
<comments xmlns="http://schemas.openxmlformats.org/spreadsheetml/2006/main">
  <authors>
    <author>장현수</author>
  </authors>
  <commentList>
    <comment ref="C10" authorId="0" shapeId="0">
      <text>
        <r>
          <rPr>
            <b/>
            <sz val="9"/>
            <color indexed="81"/>
            <rFont val="돋움"/>
            <family val="3"/>
            <charset val="129"/>
          </rPr>
          <t>장현수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외상매출금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받을어음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합계액에서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대손충당금을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차감한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순액
예</t>
        </r>
        <r>
          <rPr>
            <sz val="9"/>
            <color indexed="81"/>
            <rFont val="Tahoma"/>
            <family val="2"/>
          </rPr>
          <t xml:space="preserve">) 
</t>
        </r>
        <r>
          <rPr>
            <sz val="9"/>
            <color indexed="81"/>
            <rFont val="돋움"/>
            <family val="3"/>
            <charset val="129"/>
          </rPr>
          <t>외상매출금</t>
        </r>
        <r>
          <rPr>
            <sz val="9"/>
            <color indexed="81"/>
            <rFont val="Tahoma"/>
            <family val="2"/>
          </rPr>
          <t xml:space="preserve"> 100,000</t>
        </r>
        <r>
          <rPr>
            <sz val="9"/>
            <color indexed="81"/>
            <rFont val="돋움"/>
            <family val="3"/>
            <charset val="129"/>
          </rPr>
          <t>천원
대손충당금</t>
        </r>
        <r>
          <rPr>
            <sz val="9"/>
            <color indexed="81"/>
            <rFont val="Tahoma"/>
            <family val="2"/>
          </rPr>
          <t xml:space="preserve">   10,000</t>
        </r>
        <r>
          <rPr>
            <sz val="9"/>
            <color indexed="81"/>
            <rFont val="돋움"/>
            <family val="3"/>
            <charset val="129"/>
          </rPr>
          <t>천원</t>
        </r>
        <r>
          <rPr>
            <sz val="9"/>
            <color indexed="81"/>
            <rFont val="Tahoma"/>
            <family val="2"/>
          </rPr>
          <t xml:space="preserve"> 
                -----------------
</t>
        </r>
        <r>
          <rPr>
            <sz val="9"/>
            <color indexed="81"/>
            <rFont val="돋움"/>
            <family val="3"/>
            <charset val="129"/>
          </rPr>
          <t>외상매출금</t>
        </r>
        <r>
          <rPr>
            <sz val="9"/>
            <color indexed="81"/>
            <rFont val="Tahoma"/>
            <family val="2"/>
          </rPr>
          <t xml:space="preserve">   90,000</t>
        </r>
        <r>
          <rPr>
            <sz val="9"/>
            <color indexed="81"/>
            <rFont val="돋움"/>
            <family val="3"/>
            <charset val="129"/>
          </rPr>
          <t>천원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→</t>
        </r>
        <r>
          <rPr>
            <sz val="9"/>
            <color indexed="81"/>
            <rFont val="Tahoma"/>
            <family val="2"/>
          </rPr>
          <t xml:space="preserve"> 90,000</t>
        </r>
        <r>
          <rPr>
            <sz val="9"/>
            <color indexed="81"/>
            <rFont val="돋움"/>
            <family val="3"/>
            <charset val="129"/>
          </rPr>
          <t>천원으로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입력
외상매출금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받을어음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공사미수금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</t>
        </r>
        <r>
          <rPr>
            <sz val="9"/>
            <color indexed="81"/>
            <rFont val="Tahoma"/>
            <family val="2"/>
          </rPr>
          <t xml:space="preserve"> 
</t>
        </r>
        <r>
          <rPr>
            <sz val="9"/>
            <color indexed="81"/>
            <rFont val="돋움"/>
            <family val="3"/>
            <charset val="129"/>
          </rPr>
          <t>매출활동에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발생하는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채권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모두를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합산하여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입력</t>
        </r>
      </text>
    </comment>
  </commentList>
</comments>
</file>

<file path=xl/sharedStrings.xml><?xml version="1.0" encoding="utf-8"?>
<sst xmlns="http://schemas.openxmlformats.org/spreadsheetml/2006/main" count="297" uniqueCount="215">
  <si>
    <t>기업명</t>
    <phoneticPr fontId="1" type="noConversion"/>
  </si>
  <si>
    <t>재무현황</t>
    <phoneticPr fontId="1" type="noConversion"/>
  </si>
  <si>
    <t>구분</t>
    <phoneticPr fontId="1" type="noConversion"/>
  </si>
  <si>
    <t>계정과목</t>
  </si>
  <si>
    <t>비고</t>
    <phoneticPr fontId="1" type="noConversion"/>
  </si>
  <si>
    <t>재무상태표</t>
    <phoneticPr fontId="1" type="noConversion"/>
  </si>
  <si>
    <t>유동자산</t>
  </si>
  <si>
    <t>매출채권</t>
  </si>
  <si>
    <t>유형자산</t>
  </si>
  <si>
    <t>자산총계</t>
  </si>
  <si>
    <t>유동부채</t>
  </si>
  <si>
    <t>부채총계</t>
  </si>
  <si>
    <t>자본총계</t>
  </si>
  <si>
    <t>손익계산서</t>
    <phoneticPr fontId="1" type="noConversion"/>
  </si>
  <si>
    <t>매출액</t>
  </si>
  <si>
    <t>영업이익</t>
  </si>
  <si>
    <t>당기순이익</t>
    <phoneticPr fontId="1" type="noConversion"/>
  </si>
  <si>
    <t>재무비율</t>
    <phoneticPr fontId="1" type="noConversion"/>
  </si>
  <si>
    <t>(단위: %, 회)</t>
    <phoneticPr fontId="1" type="noConversion"/>
  </si>
  <si>
    <t>재무지표</t>
    <phoneticPr fontId="1" type="noConversion"/>
  </si>
  <si>
    <t>성장성</t>
    <phoneticPr fontId="1" type="noConversion"/>
  </si>
  <si>
    <t>매출액증가율</t>
    <phoneticPr fontId="1" type="noConversion"/>
  </si>
  <si>
    <t>유형자산증가율</t>
    <phoneticPr fontId="1" type="noConversion"/>
  </si>
  <si>
    <t>수익성</t>
    <phoneticPr fontId="1" type="noConversion"/>
  </si>
  <si>
    <t>매출액영업이익률</t>
    <phoneticPr fontId="1" type="noConversion"/>
  </si>
  <si>
    <t>총자산순이익률</t>
    <phoneticPr fontId="1" type="noConversion"/>
  </si>
  <si>
    <t>안정성</t>
    <phoneticPr fontId="1" type="noConversion"/>
  </si>
  <si>
    <t>유동비율</t>
    <phoneticPr fontId="1" type="noConversion"/>
  </si>
  <si>
    <t>활동성</t>
    <phoneticPr fontId="1" type="noConversion"/>
  </si>
  <si>
    <t>매출채권회전율</t>
    <phoneticPr fontId="1" type="noConversion"/>
  </si>
  <si>
    <t>재무평가</t>
    <phoneticPr fontId="1" type="noConversion"/>
  </si>
  <si>
    <t>(단위: %, 배)</t>
    <phoneticPr fontId="1" type="noConversion"/>
  </si>
  <si>
    <t>해당기업(A)</t>
    <phoneticPr fontId="1" type="noConversion"/>
  </si>
  <si>
    <t>산업평균(B)</t>
    <phoneticPr fontId="1" type="noConversion"/>
  </si>
  <si>
    <t>기타</t>
    <phoneticPr fontId="1" type="noConversion"/>
  </si>
  <si>
    <t>산업분류코드</t>
    <phoneticPr fontId="1" type="noConversion"/>
  </si>
  <si>
    <t>재무건전성 자체평가표</t>
  </si>
  <si>
    <t>기준점수</t>
    <phoneticPr fontId="1" type="noConversion"/>
  </si>
  <si>
    <t>상대비율</t>
    <phoneticPr fontId="1" type="noConversion"/>
  </si>
  <si>
    <t>종합</t>
  </si>
  <si>
    <t>S96 기타 개인 서비스업</t>
  </si>
  <si>
    <t>중소기업</t>
  </si>
  <si>
    <t>R 예술, 스포츠 및 여가관련 서비스업</t>
  </si>
  <si>
    <t>P 교육 서비스업</t>
  </si>
  <si>
    <t>N75 사업지원서비스업</t>
  </si>
  <si>
    <t>N74 사업시설관리 및 조경 서비스업</t>
  </si>
  <si>
    <t>M73 기타 전문, 과학 및 기술 서비스업</t>
  </si>
  <si>
    <t>M72 건축기술, 엔지니어링 및 기타 과학기술 서비스업</t>
  </si>
  <si>
    <t>M71 전문서비스업</t>
  </si>
  <si>
    <t>J63 정보서비스업</t>
  </si>
  <si>
    <t>J62 컴퓨터 프로그래밍, 시스템 통합 및 관리업</t>
  </si>
  <si>
    <t>J60 방송업</t>
  </si>
  <si>
    <t>J59 영상 ・ 오디오 기록물 제작 및 배급업</t>
  </si>
  <si>
    <t>J58 출판업</t>
  </si>
  <si>
    <t>I56 음식점 및 주점업</t>
  </si>
  <si>
    <t>I55 숙박업</t>
  </si>
  <si>
    <t>H52 창고 및 운송관련 서비스업</t>
  </si>
  <si>
    <t>H51 항공 운송업</t>
  </si>
  <si>
    <t>H50 수상 운송업</t>
  </si>
  <si>
    <t>G47 소매업(자동차 제외)</t>
  </si>
  <si>
    <t>G46 도매 및 상품중개업</t>
  </si>
  <si>
    <t>G45 자동차 및 부품 판매업</t>
  </si>
  <si>
    <t>F42 전문직별 공사업</t>
  </si>
  <si>
    <t>F41 종합 건설업</t>
  </si>
  <si>
    <t>E383 금속 및 비금속 원료 재생업</t>
  </si>
  <si>
    <t>E37, E381,2 하수, 폐수 및 분뇨처리, 폐기물 수집운반 ・ 처리업</t>
  </si>
  <si>
    <t>D35 전기, 가스, 증기 및 공기조절 공급업</t>
  </si>
  <si>
    <t>C33 기타 제품 제조업</t>
  </si>
  <si>
    <t>C32 가구</t>
  </si>
  <si>
    <t>C31 기타 운송장비</t>
  </si>
  <si>
    <t>C30 자동차 및 트레일러</t>
  </si>
  <si>
    <t>C29 기타 기계 및 장비</t>
  </si>
  <si>
    <t>C28 전기장비</t>
  </si>
  <si>
    <t>C27 의료, 정밀, 광학기기 및 시계</t>
  </si>
  <si>
    <t>C26 전자부품, 컴퓨터, 영상, 음향 및 통신장비</t>
  </si>
  <si>
    <t>C25 금속가공제품(기계 및 가구 제외)</t>
  </si>
  <si>
    <t>C24 1차 금속</t>
  </si>
  <si>
    <t>C23 비금속 광물제품</t>
  </si>
  <si>
    <t>C22 고무제품 및 플라스틱제품</t>
  </si>
  <si>
    <t>C21 의료용 물질 및 의약품</t>
  </si>
  <si>
    <t>C20 화학물질 및 화학제품(의약품 제외)</t>
  </si>
  <si>
    <t>C19 코크스, 연탄 및 석유정제품</t>
  </si>
  <si>
    <t>C18 인쇄 및 기록매체 복제업</t>
  </si>
  <si>
    <t>C17 펄프, 종이 및 종이제품</t>
  </si>
  <si>
    <t>C16 목재 및 나무제품(가구 제외)</t>
  </si>
  <si>
    <t>C15 가죽, 가방 및 신발</t>
  </si>
  <si>
    <t>C14 의복, 의복액세서리 및 모피제품</t>
  </si>
  <si>
    <t>C13 섬유제품(의복제외)</t>
  </si>
  <si>
    <t>C11 음료</t>
  </si>
  <si>
    <t>C10 식료품</t>
  </si>
  <si>
    <t>B 광업</t>
  </si>
  <si>
    <t>A03 어업</t>
  </si>
  <si>
    <t>A01 농업</t>
  </si>
  <si>
    <t>총자산회전율</t>
    <phoneticPr fontId="1" type="noConversion"/>
  </si>
  <si>
    <t>이자보상비율</t>
    <phoneticPr fontId="1" type="noConversion"/>
  </si>
  <si>
    <t>규모코드별</t>
  </si>
  <si>
    <t>업종별</t>
  </si>
  <si>
    <t>평가점수</t>
    <phoneticPr fontId="1" type="noConversion"/>
  </si>
  <si>
    <t>상대비율(A/B)</t>
    <phoneticPr fontId="1" type="noConversion"/>
  </si>
  <si>
    <t>배점</t>
    <phoneticPr fontId="1" type="noConversion"/>
  </si>
  <si>
    <t>(단위: 천원)</t>
    <phoneticPr fontId="1" type="noConversion"/>
  </si>
  <si>
    <t>재고자산</t>
    <phoneticPr fontId="1" type="noConversion"/>
  </si>
  <si>
    <t>총자산증가율</t>
    <phoneticPr fontId="1" type="noConversion"/>
  </si>
  <si>
    <t>매출액세전이익률</t>
    <phoneticPr fontId="1" type="noConversion"/>
  </si>
  <si>
    <t>재고자산회전율</t>
    <phoneticPr fontId="1" type="noConversion"/>
  </si>
  <si>
    <t>부채비율</t>
    <phoneticPr fontId="1" type="noConversion"/>
  </si>
  <si>
    <t>세전이익</t>
    <phoneticPr fontId="1" type="noConversion"/>
  </si>
  <si>
    <t>이자비용</t>
    <phoneticPr fontId="1" type="noConversion"/>
  </si>
  <si>
    <t>대차검증</t>
    <phoneticPr fontId="1" type="noConversion"/>
  </si>
  <si>
    <t>중요한 재무변동이 있는 경우 그 내역을 기재</t>
    <phoneticPr fontId="1" type="noConversion"/>
  </si>
  <si>
    <t>최근 4개 사업연도 기간내에 법인전환, 합병, 분할등으로 인해</t>
    <phoneticPr fontId="1" type="noConversion"/>
  </si>
  <si>
    <t>매출액증가율(20)</t>
    <phoneticPr fontId="1" type="noConversion"/>
  </si>
  <si>
    <t>총자산증가율(5)</t>
    <phoneticPr fontId="1" type="noConversion"/>
  </si>
  <si>
    <t>유형자산증가율(5)</t>
    <phoneticPr fontId="1" type="noConversion"/>
  </si>
  <si>
    <t>매출액영업이익률(20)</t>
    <phoneticPr fontId="1" type="noConversion"/>
  </si>
  <si>
    <t>매출액세전이익률(5)</t>
    <phoneticPr fontId="1" type="noConversion"/>
  </si>
  <si>
    <t>총자산순이익률(5)</t>
    <phoneticPr fontId="1" type="noConversion"/>
  </si>
  <si>
    <t>이자보상비율(5)</t>
    <phoneticPr fontId="1" type="noConversion"/>
  </si>
  <si>
    <t>매출채권회전율(5)</t>
    <phoneticPr fontId="1" type="noConversion"/>
  </si>
  <si>
    <t>재고자산회전율(5)</t>
    <phoneticPr fontId="1" type="noConversion"/>
  </si>
  <si>
    <t>총자산회전율(10)</t>
    <phoneticPr fontId="1" type="noConversion"/>
  </si>
  <si>
    <t>성장성(30)</t>
    <phoneticPr fontId="1" type="noConversion"/>
  </si>
  <si>
    <t>수익성(30)</t>
    <phoneticPr fontId="1" type="noConversion"/>
  </si>
  <si>
    <t>안정성(20)</t>
    <phoneticPr fontId="1" type="noConversion"/>
  </si>
  <si>
    <t>활동성(20)</t>
    <phoneticPr fontId="1" type="noConversion"/>
  </si>
  <si>
    <t>부채비율(10)</t>
    <phoneticPr fontId="1" type="noConversion"/>
  </si>
  <si>
    <t>유동비율(5)</t>
    <phoneticPr fontId="1" type="noConversion"/>
  </si>
  <si>
    <t>용도</t>
  </si>
  <si>
    <t>관공서 제출용</t>
  </si>
  <si>
    <t>구분</t>
  </si>
  <si>
    <t xml:space="preserve">상기와 같이 확인하며 제출한 자료에 대한 모든 법적 책임은 
당사에 있음을 확인합니다. </t>
  </si>
  <si>
    <t>대표자명</t>
    <phoneticPr fontId="1" type="noConversion"/>
  </si>
  <si>
    <t>제출일자</t>
    <phoneticPr fontId="1" type="noConversion"/>
  </si>
  <si>
    <t>대표자</t>
    <phoneticPr fontId="1" type="noConversion"/>
  </si>
  <si>
    <t>매출액성장률
(CAGR)</t>
    <phoneticPr fontId="1" type="noConversion"/>
  </si>
  <si>
    <t>기    업    명</t>
    <phoneticPr fontId="1" type="noConversion"/>
  </si>
  <si>
    <t>합계(100)</t>
    <phoneticPr fontId="1" type="noConversion"/>
  </si>
  <si>
    <t>대 구 광 역 시 장  귀하</t>
    <phoneticPr fontId="1" type="noConversion"/>
  </si>
  <si>
    <t>매출액(천원)</t>
    <phoneticPr fontId="1" type="noConversion"/>
  </si>
  <si>
    <t>※ 붙임 서류</t>
    <phoneticPr fontId="1" type="noConversion"/>
  </si>
  <si>
    <t>[별지 3호]</t>
    <phoneticPr fontId="1" type="noConversion"/>
  </si>
  <si>
    <t>매출성장률 확인서 (해당시 제출)</t>
    <phoneticPr fontId="1" type="noConversion"/>
  </si>
  <si>
    <t>재무건전성 자체평가표 (필수 제출)</t>
    <phoneticPr fontId="1" type="noConversion"/>
  </si>
  <si>
    <t>C34 산업용기계 및 장비수리업</t>
  </si>
  <si>
    <t>H49 육상운송 및 파이프라인 운송업</t>
  </si>
  <si>
    <t>J61 우편 및 통신업</t>
  </si>
  <si>
    <t>L 부동산업</t>
  </si>
  <si>
    <t>N76 임대업; 부동산제외</t>
  </si>
  <si>
    <t>S95 개인 및 소비용품 수리업</t>
  </si>
  <si>
    <t>총자산증가율</t>
  </si>
  <si>
    <t>유형자산증가율</t>
  </si>
  <si>
    <t>매출액증가율</t>
  </si>
  <si>
    <t>총자산순이익률</t>
  </si>
  <si>
    <t>매출액세전이익률</t>
  </si>
  <si>
    <t>매출액영업이익률</t>
  </si>
  <si>
    <t>이자보상비율</t>
  </si>
  <si>
    <t>유동비율</t>
  </si>
  <si>
    <t>부채비율</t>
  </si>
  <si>
    <t>총자산회전율</t>
  </si>
  <si>
    <t>재고자산회전율</t>
  </si>
  <si>
    <t>매출채권회전율</t>
  </si>
  <si>
    <t>수출비중 확인서 (해당시 제출)</t>
    <phoneticPr fontId="1" type="noConversion"/>
  </si>
  <si>
    <t>[별지 5호]</t>
    <phoneticPr fontId="1" type="noConversion"/>
  </si>
  <si>
    <t>평균환율</t>
    <phoneticPr fontId="1" type="noConversion"/>
  </si>
  <si>
    <t>원화환산금액</t>
    <phoneticPr fontId="1" type="noConversion"/>
  </si>
  <si>
    <t>외화(USD)</t>
    <phoneticPr fontId="1" type="noConversion"/>
  </si>
  <si>
    <t>(단위: USD, 천원)</t>
    <phoneticPr fontId="1" type="noConversion"/>
  </si>
  <si>
    <t>① 수출실적증명서</t>
    <phoneticPr fontId="1" type="noConversion"/>
  </si>
  <si>
    <t xml:space="preserve">   (간접수출) ㈜한국무역정보통신‘수출실적의 확인 및 증명발급서’</t>
    <phoneticPr fontId="1" type="noConversion"/>
  </si>
  <si>
    <t>평균환율은 서울외국환중개에 공시된 1년간의 일평균환율을 적용</t>
    <phoneticPr fontId="1" type="noConversion"/>
  </si>
  <si>
    <t>http://www.smbs.biz/ExRate/StdExRate.jsp</t>
  </si>
  <si>
    <t>증가(감소)</t>
    <phoneticPr fontId="1" type="noConversion"/>
  </si>
  <si>
    <t>※ 양식 임의변경 불가</t>
    <phoneticPr fontId="1" type="noConversion"/>
  </si>
  <si>
    <t>1월</t>
    <phoneticPr fontId="1" type="noConversion"/>
  </si>
  <si>
    <t>4월</t>
  </si>
  <si>
    <t>5월</t>
  </si>
  <si>
    <t>6월</t>
  </si>
  <si>
    <t>7월</t>
  </si>
  <si>
    <t>8월</t>
  </si>
  <si>
    <t>9월</t>
  </si>
  <si>
    <t>10월</t>
  </si>
  <si>
    <t>11월</t>
  </si>
  <si>
    <t>12월</t>
  </si>
  <si>
    <t>월별평균 고용증가율</t>
    <phoneticPr fontId="1" type="noConversion"/>
  </si>
  <si>
    <t>월별평균 고용인원</t>
    <phoneticPr fontId="1" type="noConversion"/>
  </si>
  <si>
    <t>고용증가율 및 고용증가 확인서 (해당시 제출)</t>
    <phoneticPr fontId="1" type="noConversion"/>
  </si>
  <si>
    <t>2019년</t>
    <phoneticPr fontId="1" type="noConversion"/>
  </si>
  <si>
    <t>2018년</t>
    <phoneticPr fontId="1" type="noConversion"/>
  </si>
  <si>
    <t>2020년 5월</t>
    <phoneticPr fontId="2" type="noConversion"/>
  </si>
  <si>
    <t>※ 작성기준
(직수출) 한국무역통계진흥원 또는 한국무역협회 발급 ‘수출실적증명서('19년)’
(간접수출) ㈜한국무역정보통신‘수출실적의 확인 및 증명발급서’</t>
    <phoneticPr fontId="1" type="noConversion"/>
  </si>
  <si>
    <t>2월</t>
    <phoneticPr fontId="1" type="noConversion"/>
  </si>
  <si>
    <t>3월</t>
    <phoneticPr fontId="1" type="noConversion"/>
  </si>
  <si>
    <t>※ 증빙자료는 현장실태평가시 제출요망</t>
  </si>
  <si>
    <t>합계</t>
    <phoneticPr fontId="1" type="noConversion"/>
  </si>
  <si>
    <t>평균</t>
    <phoneticPr fontId="1" type="noConversion"/>
  </si>
  <si>
    <t>양식 하단의 월별 고용인원 입력양식에 입력하여 주시기 바랍니다.</t>
    <phoneticPr fontId="1" type="noConversion"/>
  </si>
  <si>
    <t xml:space="preserve">   (직수출) 한국무역통계진흥원 또는 한국무역협회 발급 ‘수출실적증명서('19년)’</t>
    <phoneticPr fontId="1" type="noConversion"/>
  </si>
  <si>
    <t xml:space="preserve"> (신청서상의 표준산업분류와 동일하게 입력)</t>
    <phoneticPr fontId="1" type="noConversion"/>
  </si>
  <si>
    <t xml:space="preserve"> 표준산업분류 찾아보기</t>
    <phoneticPr fontId="1" type="noConversion"/>
  </si>
  <si>
    <r>
      <t xml:space="preserve"> 재무상태표 및 손익계산서상의 계정별 금액을 </t>
    </r>
    <r>
      <rPr>
        <b/>
        <u/>
        <sz val="11"/>
        <color rgb="FFFF0000"/>
        <rFont val="맑은 고딕"/>
        <family val="3"/>
        <charset val="129"/>
        <scheme val="minor"/>
      </rPr>
      <t>천원</t>
    </r>
    <r>
      <rPr>
        <b/>
        <u/>
        <sz val="11"/>
        <color theme="1"/>
        <rFont val="맑은 고딕"/>
        <family val="3"/>
        <charset val="129"/>
        <scheme val="minor"/>
      </rPr>
      <t>단위</t>
    </r>
    <r>
      <rPr>
        <sz val="11"/>
        <color theme="1"/>
        <rFont val="맑은 고딕"/>
        <family val="2"/>
        <charset val="129"/>
        <scheme val="minor"/>
      </rPr>
      <t>로 입력</t>
    </r>
    <phoneticPr fontId="1" type="noConversion"/>
  </si>
  <si>
    <r>
      <t xml:space="preserve"> 외상매출금 및 받을어음 등의 합계액에서</t>
    </r>
    <r>
      <rPr>
        <sz val="11"/>
        <color theme="1"/>
        <rFont val="맑은 고딕"/>
        <family val="3"/>
        <charset val="129"/>
        <scheme val="minor"/>
      </rPr>
      <t xml:space="preserve"> </t>
    </r>
    <r>
      <rPr>
        <b/>
        <u/>
        <sz val="11"/>
        <color theme="1"/>
        <rFont val="맑은 고딕"/>
        <family val="3"/>
        <charset val="129"/>
        <scheme val="minor"/>
      </rPr>
      <t>대손충당금을 차감한 순액</t>
    </r>
    <phoneticPr fontId="1" type="noConversion"/>
  </si>
  <si>
    <t xml:space="preserve"> [작성요령] 하늘색 음영으로 칠해진 부분만 입력</t>
    <phoneticPr fontId="1" type="noConversion"/>
  </si>
  <si>
    <t>1) 매월말 기준 고용보험 피보험자 수를 기준으로 작성</t>
    <phoneticPr fontId="1" type="noConversion"/>
  </si>
  <si>
    <t>붙임1. 월별 고용보험 피보험자 수</t>
    <phoneticPr fontId="1" type="noConversion"/>
  </si>
  <si>
    <t>1. 월별 고용보험 피보험자 수</t>
    <phoneticPr fontId="1" type="noConversion"/>
  </si>
  <si>
    <t>[별지 4호]</t>
    <phoneticPr fontId="1" type="noConversion"/>
  </si>
  <si>
    <t>2017년</t>
    <phoneticPr fontId="1" type="noConversion"/>
  </si>
  <si>
    <t>2016년</t>
    <phoneticPr fontId="1" type="noConversion"/>
  </si>
  <si>
    <t>2) '17 ~ '19년 3년간 연평균 성장률(CAGR) = { (2019년도 매출액 ÷ 2017년도 매출액)1/2 } -1</t>
    <phoneticPr fontId="1" type="noConversion"/>
  </si>
  <si>
    <t>(재)대구테크노파크</t>
    <phoneticPr fontId="2" type="noConversion"/>
  </si>
  <si>
    <t>[별지 3호 ~ 6호 서식]</t>
    <phoneticPr fontId="2" type="noConversion"/>
  </si>
  <si>
    <t>[별지 6호]</t>
    <phoneticPr fontId="1" type="noConversion"/>
  </si>
  <si>
    <t xml:space="preserve"> 산업분류코드: "C5" 셀을 선택한 후 ▽을 눌러 목록에서 선택</t>
    <phoneticPr fontId="1" type="noConversion"/>
  </si>
  <si>
    <t>1) CAGR계산 : CAGR(Compound Annual Growth Rate)은 여러해 동안의 성장률을 평균으로 환산한 것으로 매년의 성장률을 산술평균이 아닌 기하평균으로 구한 값</t>
    <phoneticPr fontId="1" type="noConversion"/>
  </si>
  <si>
    <t>2) 고용증가율:
    {(2019년 월평균 고용보험 피보험자 수 – 2018년 월평균 고용보험 피보험자 수)
    ÷ 2018년 월평균 고용보험 피보험자 수} × 100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</si>
</sst>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#,##0.00_);\(#,##0.00\);\-_);@_)"/>
    <numFmt numFmtId="177" formatCode=";;;@_)"/>
    <numFmt numFmtId="178" formatCode="#,##0_);\(#,##0\);\-_);@_)"/>
    <numFmt numFmtId="179" formatCode="???\ &quot;이&quot;&quot;상&quot;"/>
    <numFmt numFmtId="180" formatCode="yyyy&quot;년&quot;\ m&quot;월&quot;\ d&quot;일&quot;;@"/>
    <numFmt numFmtId="181" formatCode="&quot;US$&quot;#,##0.00_);\(&quot;US$&quot;#,##0.00\);\-_);@_)"/>
    <numFmt numFmtId="182" formatCode="#,##0,,_);\(#,##0,,\);\-_);@_)"/>
    <numFmt numFmtId="183" formatCode="#,##0,_);\(#,##0,\);\-_);@_)"/>
  </numFmts>
  <fonts count="35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돋움체"/>
      <family val="3"/>
      <charset val="129"/>
    </font>
    <font>
      <sz val="1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ajor"/>
    </font>
    <font>
      <sz val="11"/>
      <color theme="0"/>
      <name val="맑은 고딕"/>
      <family val="3"/>
      <charset val="129"/>
      <scheme val="major"/>
    </font>
    <font>
      <b/>
      <sz val="11"/>
      <color theme="1"/>
      <name val="맑은 고딕"/>
      <family val="3"/>
      <charset val="129"/>
      <scheme val="major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1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20"/>
      <color theme="3"/>
      <name val="맑은 고딕"/>
      <family val="2"/>
      <charset val="129"/>
      <scheme val="major"/>
    </font>
    <font>
      <sz val="13"/>
      <color theme="1"/>
      <name val="맑은 고딕"/>
      <family val="2"/>
      <charset val="129"/>
      <scheme val="minor"/>
    </font>
    <font>
      <b/>
      <sz val="12"/>
      <color theme="3"/>
      <name val="맑은 고딕"/>
      <family val="3"/>
      <charset val="129"/>
      <scheme val="minor"/>
    </font>
    <font>
      <sz val="13"/>
      <color theme="1"/>
      <name val="맑은 고딕"/>
      <family val="3"/>
      <charset val="129"/>
      <scheme val="minor"/>
    </font>
    <font>
      <b/>
      <sz val="16"/>
      <color theme="6" tint="-0.249977111117893"/>
      <name val="맑은 고딕"/>
      <family val="3"/>
      <charset val="129"/>
      <scheme val="minor"/>
    </font>
    <font>
      <b/>
      <u/>
      <sz val="11"/>
      <color theme="1"/>
      <name val="맑은 고딕"/>
      <family val="3"/>
      <charset val="129"/>
      <scheme val="minor"/>
    </font>
    <font>
      <b/>
      <u/>
      <sz val="11"/>
      <color rgb="FFFF0000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4"/>
      <color theme="1"/>
      <name val="맑은 고딕"/>
      <family val="2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u/>
      <sz val="11"/>
      <color theme="10"/>
      <name val="맑은 고딕"/>
      <family val="2"/>
      <charset val="129"/>
      <scheme val="minor"/>
    </font>
    <font>
      <sz val="9"/>
      <color theme="1"/>
      <name val="맑은 고딕"/>
      <family val="2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sz val="11"/>
      <color rgb="FFFF0000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4"/>
      <color theme="6" tint="-0.499984740745262"/>
      <name val="맑은 고딕"/>
      <family val="2"/>
      <charset val="129"/>
      <scheme val="major"/>
    </font>
    <font>
      <b/>
      <sz val="14"/>
      <color theme="6" tint="-0.499984740745262"/>
      <name val="맑은 고딕"/>
      <family val="2"/>
      <charset val="129"/>
      <scheme val="minor"/>
    </font>
    <font>
      <b/>
      <sz val="12"/>
      <color theme="6" tint="-0.499984740745262"/>
      <name val="맑은 고딕"/>
      <family val="2"/>
      <charset val="129"/>
      <scheme val="minor"/>
    </font>
    <font>
      <b/>
      <sz val="11"/>
      <color theme="6" tint="-0.499984740745262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/>
      <right/>
      <top style="thin">
        <color theme="6"/>
      </top>
      <bottom style="thin">
        <color theme="6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/>
      </left>
      <right/>
      <top style="thin">
        <color theme="6"/>
      </top>
      <bottom style="thin">
        <color theme="6"/>
      </bottom>
      <diagonal/>
    </border>
    <border>
      <left/>
      <right style="thin">
        <color theme="6"/>
      </right>
      <top style="thin">
        <color theme="6"/>
      </top>
      <bottom/>
      <diagonal/>
    </border>
    <border>
      <left/>
      <right style="thin">
        <color theme="6"/>
      </right>
      <top/>
      <bottom/>
      <diagonal/>
    </border>
    <border>
      <left/>
      <right style="thin">
        <color theme="6"/>
      </right>
      <top/>
      <bottom style="thin">
        <color theme="6"/>
      </bottom>
      <diagonal/>
    </border>
    <border>
      <left style="thin">
        <color theme="6"/>
      </left>
      <right style="thin">
        <color theme="6"/>
      </right>
      <top/>
      <bottom style="thin">
        <color theme="6"/>
      </bottom>
      <diagonal/>
    </border>
    <border>
      <left style="thin">
        <color theme="6"/>
      </left>
      <right/>
      <top/>
      <bottom style="thin">
        <color theme="6"/>
      </bottom>
      <diagonal/>
    </border>
    <border>
      <left/>
      <right style="thin">
        <color theme="6"/>
      </right>
      <top style="thin">
        <color theme="6"/>
      </top>
      <bottom style="medium">
        <color theme="6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medium">
        <color theme="6"/>
      </bottom>
      <diagonal/>
    </border>
    <border>
      <left style="thin">
        <color theme="6"/>
      </left>
      <right/>
      <top style="thin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 style="thin">
        <color theme="6"/>
      </left>
      <right/>
      <top style="thin">
        <color theme="6"/>
      </top>
      <bottom/>
      <diagonal/>
    </border>
    <border>
      <left/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/>
      </left>
      <right style="thin">
        <color theme="6"/>
      </right>
      <top style="thin">
        <color theme="6"/>
      </top>
      <bottom/>
      <diagonal/>
    </border>
    <border>
      <left/>
      <right/>
      <top/>
      <bottom style="thin">
        <color theme="6"/>
      </bottom>
      <diagonal/>
    </border>
    <border>
      <left style="thick">
        <color theme="6"/>
      </left>
      <right style="thin">
        <color theme="6"/>
      </right>
      <top style="thick">
        <color theme="6"/>
      </top>
      <bottom style="thick">
        <color theme="6"/>
      </bottom>
      <diagonal/>
    </border>
    <border>
      <left style="thin">
        <color theme="6"/>
      </left>
      <right/>
      <top style="thick">
        <color theme="6"/>
      </top>
      <bottom style="thick">
        <color theme="6"/>
      </bottom>
      <diagonal/>
    </border>
    <border>
      <left/>
      <right/>
      <top style="thick">
        <color theme="6"/>
      </top>
      <bottom style="thick">
        <color theme="6"/>
      </bottom>
      <diagonal/>
    </border>
    <border>
      <left/>
      <right style="thick">
        <color theme="6"/>
      </right>
      <top style="thick">
        <color theme="6"/>
      </top>
      <bottom style="thick">
        <color theme="6"/>
      </bottom>
      <diagonal/>
    </border>
    <border>
      <left style="thin">
        <color theme="6"/>
      </left>
      <right/>
      <top style="thick">
        <color theme="6"/>
      </top>
      <bottom style="thin">
        <color theme="6"/>
      </bottom>
      <diagonal/>
    </border>
    <border>
      <left/>
      <right/>
      <top style="thick">
        <color theme="6"/>
      </top>
      <bottom style="thin">
        <color theme="6"/>
      </bottom>
      <diagonal/>
    </border>
    <border>
      <left/>
      <right/>
      <top style="thin">
        <color theme="6"/>
      </top>
      <bottom style="medium">
        <color theme="6"/>
      </bottom>
      <diagonal/>
    </border>
    <border>
      <left style="thin">
        <color theme="6"/>
      </left>
      <right style="thin">
        <color theme="6"/>
      </right>
      <top style="thick">
        <color theme="6"/>
      </top>
      <bottom style="thick">
        <color theme="6"/>
      </bottom>
      <diagonal/>
    </border>
    <border>
      <left style="thick">
        <color theme="6"/>
      </left>
      <right/>
      <top style="thick">
        <color theme="6"/>
      </top>
      <bottom style="thick">
        <color theme="6"/>
      </bottom>
      <diagonal/>
    </border>
    <border>
      <left style="thick">
        <color theme="6"/>
      </left>
      <right style="thick">
        <color theme="6"/>
      </right>
      <top style="thick">
        <color theme="6"/>
      </top>
      <bottom style="thick">
        <color theme="6"/>
      </bottom>
      <diagonal/>
    </border>
    <border>
      <left/>
      <right style="thin">
        <color theme="6"/>
      </right>
      <top style="thick">
        <color theme="6"/>
      </top>
      <bottom style="thin">
        <color theme="6"/>
      </bottom>
      <diagonal/>
    </border>
    <border>
      <left/>
      <right/>
      <top/>
      <bottom style="medium">
        <color theme="6"/>
      </bottom>
      <diagonal/>
    </border>
    <border>
      <left/>
      <right/>
      <top style="thin">
        <color theme="6"/>
      </top>
      <bottom style="double">
        <color theme="6"/>
      </bottom>
      <diagonal/>
    </border>
    <border>
      <left/>
      <right/>
      <top style="thin">
        <color theme="6"/>
      </top>
      <bottom/>
      <diagonal/>
    </border>
    <border>
      <left/>
      <right/>
      <top style="double">
        <color theme="6"/>
      </top>
      <bottom style="thin">
        <color theme="6"/>
      </bottom>
      <diagonal/>
    </border>
    <border>
      <left style="thin">
        <color theme="6"/>
      </left>
      <right style="thin">
        <color theme="6"/>
      </right>
      <top style="double">
        <color theme="6"/>
      </top>
      <bottom style="thin">
        <color theme="6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4">
    <xf numFmtId="178" fontId="0" fillId="0" borderId="0">
      <alignment vertical="center"/>
    </xf>
    <xf numFmtId="0" fontId="30" fillId="0" borderId="0" applyNumberFormat="0" applyFill="0" applyBorder="0" applyAlignment="0" applyProtection="0">
      <alignment vertical="center"/>
    </xf>
    <xf numFmtId="0" fontId="33" fillId="0" borderId="28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178" fontId="25" fillId="0" borderId="0" applyNumberFormat="0" applyFill="0" applyBorder="0" applyAlignment="0" applyProtection="0">
      <alignment vertical="center"/>
    </xf>
    <xf numFmtId="0" fontId="29" fillId="0" borderId="29" applyNumberFormat="0" applyFill="0" applyAlignment="0" applyProtection="0">
      <alignment vertical="center"/>
    </xf>
    <xf numFmtId="49" fontId="28" fillId="0" borderId="0" applyFill="0" applyBorder="0" applyAlignment="0" applyProtection="0">
      <alignment vertical="center"/>
    </xf>
    <xf numFmtId="181" fontId="18" fillId="0" borderId="0" applyFont="0" applyFill="0" applyBorder="0" applyAlignment="0" applyProtection="0">
      <alignment vertical="center"/>
    </xf>
    <xf numFmtId="182" fontId="18" fillId="0" borderId="0" applyFont="0" applyFill="0" applyBorder="0" applyAlignment="0" applyProtection="0">
      <alignment vertical="center"/>
    </xf>
    <xf numFmtId="178" fontId="18" fillId="0" borderId="0" applyFont="0" applyFill="0" applyBorder="0" applyAlignment="0" applyProtection="0">
      <alignment vertical="center"/>
    </xf>
    <xf numFmtId="183" fontId="18" fillId="0" borderId="0" applyFont="0" applyFill="0" applyBorder="0" applyAlignment="0" applyProtection="0">
      <alignment vertical="center"/>
    </xf>
    <xf numFmtId="0" fontId="18" fillId="0" borderId="16" applyNumberFormat="0" applyFont="0" applyFill="0" applyAlignment="0" applyProtection="0">
      <alignment vertical="center"/>
    </xf>
    <xf numFmtId="0" fontId="18" fillId="0" borderId="28" applyNumberFormat="0" applyFont="0" applyFill="0" applyAlignment="0" applyProtection="0">
      <alignment vertical="center"/>
    </xf>
    <xf numFmtId="0" fontId="18" fillId="0" borderId="23" applyNumberFormat="0" applyFont="0" applyFill="0" applyAlignment="0" applyProtection="0">
      <alignment vertical="center"/>
    </xf>
    <xf numFmtId="0" fontId="18" fillId="0" borderId="10" applyNumberFormat="0" applyFont="0" applyFill="0" applyAlignment="0" applyProtection="0">
      <alignment vertical="center"/>
    </xf>
    <xf numFmtId="0" fontId="18" fillId="0" borderId="2" applyNumberFormat="0" applyFont="0" applyFill="0" applyAlignment="0" applyProtection="0">
      <alignment vertical="center"/>
    </xf>
    <xf numFmtId="0" fontId="18" fillId="0" borderId="1" applyNumberFormat="0" applyFont="0" applyFill="0" applyAlignment="0" applyProtection="0">
      <alignment vertical="center"/>
    </xf>
    <xf numFmtId="0" fontId="18" fillId="0" borderId="30" applyNumberFormat="0" applyFont="0" applyFill="0" applyAlignment="0" applyProtection="0">
      <alignment vertical="center"/>
    </xf>
    <xf numFmtId="0" fontId="18" fillId="0" borderId="29" applyNumberFormat="0" applyFont="0" applyFill="0" applyAlignment="0" applyProtection="0">
      <alignment vertical="center"/>
    </xf>
    <xf numFmtId="0" fontId="18" fillId="0" borderId="31" applyNumberFormat="0" applyFont="0" applyFill="0" applyAlignment="0" applyProtection="0">
      <alignment vertical="center"/>
    </xf>
    <xf numFmtId="0" fontId="18" fillId="0" borderId="32" applyNumberFormat="0" applyFont="0" applyFill="0" applyAlignment="0" applyProtection="0">
      <alignment vertical="center"/>
    </xf>
  </cellStyleXfs>
  <cellXfs count="148">
    <xf numFmtId="178" fontId="0" fillId="0" borderId="0" xfId="0">
      <alignment vertical="center"/>
    </xf>
    <xf numFmtId="178" fontId="0" fillId="0" borderId="0" xfId="0">
      <alignment vertical="center"/>
    </xf>
    <xf numFmtId="178" fontId="6" fillId="0" borderId="0" xfId="0" applyFont="1" applyFill="1" applyBorder="1" applyAlignment="1">
      <alignment horizontal="center" vertical="center"/>
    </xf>
    <xf numFmtId="178" fontId="0" fillId="0" borderId="0" xfId="0" applyAlignment="1">
      <alignment vertical="top" wrapText="1"/>
    </xf>
    <xf numFmtId="178" fontId="0" fillId="0" borderId="0" xfId="0" applyProtection="1">
      <alignment vertical="center"/>
    </xf>
    <xf numFmtId="178" fontId="0" fillId="0" borderId="0" xfId="0" applyAlignment="1" applyProtection="1">
      <alignment horizontal="left" vertical="center"/>
    </xf>
    <xf numFmtId="178" fontId="0" fillId="0" borderId="0" xfId="0" applyAlignment="1" applyProtection="1">
      <alignment horizontal="right" vertical="center"/>
    </xf>
    <xf numFmtId="178" fontId="9" fillId="0" borderId="0" xfId="0" applyFont="1">
      <alignment vertical="center"/>
    </xf>
    <xf numFmtId="178" fontId="10" fillId="0" borderId="0" xfId="0" applyFont="1">
      <alignment vertical="center"/>
    </xf>
    <xf numFmtId="178" fontId="11" fillId="0" borderId="0" xfId="1" applyNumberFormat="1" applyFont="1" applyAlignment="1">
      <alignment horizontal="centerContinuous" vertical="center"/>
    </xf>
    <xf numFmtId="178" fontId="10" fillId="0" borderId="0" xfId="0" applyFont="1" applyAlignment="1">
      <alignment horizontal="centerContinuous" vertical="center"/>
    </xf>
    <xf numFmtId="178" fontId="12" fillId="0" borderId="0" xfId="0" applyFont="1" applyBorder="1" applyAlignment="1">
      <alignment horizontal="centerContinuous" vertical="center"/>
    </xf>
    <xf numFmtId="178" fontId="13" fillId="0" borderId="0" xfId="2" applyNumberFormat="1" applyFont="1" applyBorder="1" applyAlignment="1">
      <alignment horizontal="centerContinuous" vertical="center"/>
    </xf>
    <xf numFmtId="178" fontId="10" fillId="0" borderId="0" xfId="0" applyFont="1" applyBorder="1">
      <alignment vertical="center"/>
    </xf>
    <xf numFmtId="178" fontId="14" fillId="0" borderId="0" xfId="0" applyFont="1" applyBorder="1" applyAlignment="1">
      <alignment horizontal="centerContinuous" vertical="center"/>
    </xf>
    <xf numFmtId="0" fontId="0" fillId="0" borderId="0" xfId="0" applyNumberFormat="1" applyFont="1" applyFill="1" applyBorder="1" applyAlignment="1" applyProtection="1">
      <alignment horizontal="left" vertical="center"/>
    </xf>
    <xf numFmtId="178" fontId="15" fillId="0" borderId="0" xfId="0" applyFont="1" applyAlignment="1" applyProtection="1">
      <alignment horizontal="centerContinuous" vertical="center"/>
    </xf>
    <xf numFmtId="178" fontId="0" fillId="0" borderId="2" xfId="0" applyFont="1" applyBorder="1" applyAlignment="1" applyProtection="1">
      <alignment horizontal="center" vertical="center"/>
    </xf>
    <xf numFmtId="178" fontId="0" fillId="0" borderId="3" xfId="0" applyFont="1" applyBorder="1" applyProtection="1">
      <alignment vertical="center"/>
      <protection locked="0"/>
    </xf>
    <xf numFmtId="178" fontId="0" fillId="3" borderId="2" xfId="0" applyFont="1" applyFill="1" applyBorder="1" applyProtection="1">
      <alignment vertical="center"/>
      <protection locked="0"/>
    </xf>
    <xf numFmtId="178" fontId="0" fillId="3" borderId="7" xfId="0" applyFont="1" applyFill="1" applyBorder="1" applyProtection="1">
      <alignment vertical="center"/>
      <protection locked="0"/>
    </xf>
    <xf numFmtId="178" fontId="0" fillId="0" borderId="8" xfId="0" applyFont="1" applyBorder="1" applyProtection="1">
      <alignment vertical="center"/>
      <protection locked="0"/>
    </xf>
    <xf numFmtId="178" fontId="0" fillId="0" borderId="9" xfId="0" applyFont="1" applyBorder="1" applyAlignment="1" applyProtection="1">
      <alignment horizontal="center" vertical="center"/>
    </xf>
    <xf numFmtId="178" fontId="0" fillId="0" borderId="10" xfId="0" applyFont="1" applyBorder="1" applyAlignment="1" applyProtection="1">
      <alignment horizontal="center" vertical="center"/>
    </xf>
    <xf numFmtId="178" fontId="0" fillId="0" borderId="11" xfId="0" applyFont="1" applyBorder="1" applyAlignment="1" applyProtection="1">
      <alignment horizontal="center" vertical="center"/>
    </xf>
    <xf numFmtId="178" fontId="0" fillId="0" borderId="2" xfId="0" applyFont="1" applyBorder="1" applyProtection="1">
      <alignment vertical="center"/>
    </xf>
    <xf numFmtId="176" fontId="0" fillId="0" borderId="2" xfId="0" applyNumberFormat="1" applyFont="1" applyBorder="1" applyAlignment="1" applyProtection="1">
      <alignment horizontal="right" vertical="center"/>
    </xf>
    <xf numFmtId="176" fontId="0" fillId="0" borderId="3" xfId="0" applyNumberFormat="1" applyFont="1" applyBorder="1" applyProtection="1">
      <alignment vertical="center"/>
    </xf>
    <xf numFmtId="176" fontId="0" fillId="2" borderId="2" xfId="0" applyNumberFormat="1" applyFont="1" applyFill="1" applyBorder="1" applyAlignment="1" applyProtection="1">
      <alignment horizontal="right" vertical="center"/>
    </xf>
    <xf numFmtId="178" fontId="0" fillId="0" borderId="7" xfId="0" applyFont="1" applyBorder="1" applyProtection="1">
      <alignment vertical="center"/>
    </xf>
    <xf numFmtId="176" fontId="0" fillId="0" borderId="7" xfId="0" applyNumberFormat="1" applyFont="1" applyBorder="1" applyAlignment="1" applyProtection="1">
      <alignment horizontal="right" vertical="center"/>
    </xf>
    <xf numFmtId="176" fontId="0" fillId="0" borderId="8" xfId="0" applyNumberFormat="1" applyFont="1" applyBorder="1" applyProtection="1">
      <alignment vertical="center"/>
    </xf>
    <xf numFmtId="176" fontId="0" fillId="0" borderId="3" xfId="0" applyNumberFormat="1" applyFont="1" applyBorder="1" applyAlignment="1" applyProtection="1">
      <alignment horizontal="right" vertical="center"/>
    </xf>
    <xf numFmtId="178" fontId="0" fillId="0" borderId="7" xfId="0" applyFont="1" applyBorder="1" applyAlignment="1" applyProtection="1">
      <alignment horizontal="center" vertical="center"/>
    </xf>
    <xf numFmtId="176" fontId="0" fillId="0" borderId="8" xfId="0" applyNumberFormat="1" applyFont="1" applyBorder="1" applyAlignment="1" applyProtection="1">
      <alignment horizontal="right" vertical="center"/>
    </xf>
    <xf numFmtId="178" fontId="0" fillId="0" borderId="0" xfId="0" applyBorder="1" applyProtection="1">
      <alignment vertical="center"/>
    </xf>
    <xf numFmtId="177" fontId="0" fillId="3" borderId="12" xfId="0" applyNumberFormat="1" applyFill="1" applyBorder="1" applyAlignment="1" applyProtection="1">
      <alignment horizontal="left" vertical="center"/>
      <protection locked="0"/>
    </xf>
    <xf numFmtId="178" fontId="0" fillId="3" borderId="12" xfId="0" applyFill="1" applyBorder="1" applyProtection="1">
      <alignment vertical="center"/>
      <protection locked="0"/>
    </xf>
    <xf numFmtId="177" fontId="0" fillId="3" borderId="0" xfId="0" applyNumberFormat="1" applyFill="1" applyBorder="1" applyAlignment="1" applyProtection="1">
      <alignment horizontal="left" vertical="center"/>
      <protection locked="0"/>
    </xf>
    <xf numFmtId="178" fontId="0" fillId="3" borderId="0" xfId="0" applyFill="1" applyBorder="1" applyProtection="1">
      <alignment vertical="center"/>
      <protection locked="0"/>
    </xf>
    <xf numFmtId="176" fontId="0" fillId="0" borderId="13" xfId="0" applyNumberFormat="1" applyFont="1" applyBorder="1" applyAlignment="1" applyProtection="1">
      <alignment horizontal="right" vertical="center"/>
    </xf>
    <xf numFmtId="178" fontId="0" fillId="3" borderId="0" xfId="0" applyFill="1" applyProtection="1">
      <alignment vertical="center"/>
    </xf>
    <xf numFmtId="178" fontId="0" fillId="2" borderId="0" xfId="0" applyFill="1" applyAlignment="1" applyProtection="1">
      <alignment horizontal="right" vertical="center"/>
    </xf>
    <xf numFmtId="0" fontId="5" fillId="0" borderId="0" xfId="0" applyNumberFormat="1" applyFont="1" applyFill="1" applyBorder="1" applyAlignment="1">
      <alignment horizontal="center" vertical="center"/>
    </xf>
    <xf numFmtId="178" fontId="4" fillId="0" borderId="0" xfId="0" applyFont="1" applyFill="1" applyBorder="1" applyAlignment="1">
      <alignment horizontal="center" vertical="center"/>
    </xf>
    <xf numFmtId="179" fontId="4" fillId="0" borderId="0" xfId="0" applyNumberFormat="1" applyFont="1" applyFill="1" applyBorder="1" applyAlignment="1">
      <alignment horizontal="center" vertical="center"/>
    </xf>
    <xf numFmtId="178" fontId="0" fillId="0" borderId="0" xfId="0" applyBorder="1" applyAlignment="1">
      <alignment vertical="top" wrapText="1"/>
    </xf>
    <xf numFmtId="178" fontId="0" fillId="0" borderId="0" xfId="0" applyBorder="1">
      <alignment vertical="center"/>
    </xf>
    <xf numFmtId="178" fontId="0" fillId="2" borderId="0" xfId="0" applyFill="1" applyBorder="1" applyAlignment="1">
      <alignment vertical="top" wrapText="1"/>
    </xf>
    <xf numFmtId="176" fontId="0" fillId="2" borderId="0" xfId="0" applyNumberFormat="1" applyFill="1" applyBorder="1">
      <alignment vertical="center"/>
    </xf>
    <xf numFmtId="176" fontId="3" fillId="2" borderId="0" xfId="0" applyNumberFormat="1" applyFont="1" applyFill="1" applyBorder="1">
      <alignment vertical="center"/>
    </xf>
    <xf numFmtId="176" fontId="0" fillId="2" borderId="7" xfId="0" applyNumberFormat="1" applyFont="1" applyFill="1" applyBorder="1" applyAlignment="1" applyProtection="1">
      <alignment horizontal="right" vertical="center"/>
    </xf>
    <xf numFmtId="178" fontId="10" fillId="0" borderId="0" xfId="0" applyFont="1" applyAlignment="1" applyProtection="1">
      <alignment horizontal="right" vertical="center"/>
    </xf>
    <xf numFmtId="178" fontId="0" fillId="0" borderId="10" xfId="0" applyFont="1" applyFill="1" applyBorder="1" applyAlignment="1" applyProtection="1">
      <alignment horizontal="center" vertical="center"/>
    </xf>
    <xf numFmtId="176" fontId="0" fillId="0" borderId="7" xfId="0" applyNumberFormat="1" applyFont="1" applyFill="1" applyBorder="1" applyAlignment="1" applyProtection="1">
      <alignment horizontal="right" vertical="center"/>
    </xf>
    <xf numFmtId="176" fontId="0" fillId="0" borderId="2" xfId="0" applyNumberFormat="1" applyFont="1" applyFill="1" applyBorder="1" applyAlignment="1" applyProtection="1">
      <alignment horizontal="right" vertical="center"/>
    </xf>
    <xf numFmtId="0" fontId="0" fillId="0" borderId="0" xfId="0" applyNumberFormat="1" applyProtection="1">
      <alignment vertical="center"/>
    </xf>
    <xf numFmtId="178" fontId="31" fillId="0" borderId="0" xfId="3" applyNumberFormat="1" applyAlignment="1" applyProtection="1">
      <alignment horizontal="centerContinuous" vertical="center"/>
    </xf>
    <xf numFmtId="14" fontId="0" fillId="0" borderId="10" xfId="0" applyNumberFormat="1" applyFont="1" applyBorder="1" applyAlignment="1" applyProtection="1">
      <alignment horizontal="center" vertical="center"/>
    </xf>
    <xf numFmtId="178" fontId="0" fillId="0" borderId="1" xfId="0" applyBorder="1" applyProtection="1">
      <alignment vertical="center"/>
    </xf>
    <xf numFmtId="178" fontId="0" fillId="0" borderId="2" xfId="0" applyBorder="1" applyAlignment="1" applyProtection="1">
      <alignment horizontal="center" vertical="center"/>
    </xf>
    <xf numFmtId="178" fontId="0" fillId="0" borderId="3" xfId="0" applyBorder="1" applyAlignment="1" applyProtection="1">
      <alignment horizontal="center" vertical="center"/>
    </xf>
    <xf numFmtId="178" fontId="0" fillId="0" borderId="0" xfId="0" applyAlignment="1" applyProtection="1">
      <alignment horizontal="centerContinuous" vertical="center"/>
    </xf>
    <xf numFmtId="178" fontId="0" fillId="0" borderId="14" xfId="0" applyBorder="1" applyAlignment="1" applyProtection="1">
      <alignment horizontal="center" vertical="center"/>
    </xf>
    <xf numFmtId="178" fontId="0" fillId="0" borderId="5" xfId="0" applyFont="1" applyBorder="1" applyAlignment="1" applyProtection="1">
      <alignment horizontal="center" vertical="center"/>
    </xf>
    <xf numFmtId="178" fontId="0" fillId="0" borderId="6" xfId="0" applyFont="1" applyBorder="1" applyAlignment="1" applyProtection="1">
      <alignment horizontal="center" vertical="center"/>
    </xf>
    <xf numFmtId="178" fontId="0" fillId="0" borderId="4" xfId="0" applyFont="1" applyBorder="1" applyAlignment="1" applyProtection="1">
      <alignment horizontal="center" vertical="center"/>
    </xf>
    <xf numFmtId="180" fontId="0" fillId="0" borderId="0" xfId="0" applyNumberFormat="1" applyAlignment="1" applyProtection="1">
      <alignment horizontal="centerContinuous" vertical="center"/>
    </xf>
    <xf numFmtId="178" fontId="19" fillId="0" borderId="0" xfId="0" applyFont="1" applyAlignment="1" applyProtection="1">
      <alignment horizontal="left" vertical="center"/>
    </xf>
    <xf numFmtId="178" fontId="0" fillId="0" borderId="14" xfId="0" applyBorder="1" applyAlignment="1" applyProtection="1">
      <alignment horizontal="left" vertical="center" wrapText="1"/>
    </xf>
    <xf numFmtId="178" fontId="0" fillId="0" borderId="6" xfId="0" applyBorder="1" applyAlignment="1" applyProtection="1">
      <alignment horizontal="left" vertical="center" wrapText="1"/>
    </xf>
    <xf numFmtId="178" fontId="0" fillId="0" borderId="7" xfId="0" applyBorder="1" applyProtection="1">
      <alignment vertical="center"/>
    </xf>
    <xf numFmtId="178" fontId="0" fillId="0" borderId="8" xfId="0" applyBorder="1" applyProtection="1">
      <alignment vertical="center"/>
    </xf>
    <xf numFmtId="178" fontId="0" fillId="0" borderId="4" xfId="0" applyBorder="1" applyAlignment="1" applyProtection="1">
      <alignment horizontal="left" vertical="center" wrapText="1"/>
    </xf>
    <xf numFmtId="178" fontId="0" fillId="0" borderId="17" xfId="0" applyBorder="1" applyAlignment="1" applyProtection="1">
      <alignment horizontal="left" vertical="center" wrapText="1"/>
    </xf>
    <xf numFmtId="178" fontId="0" fillId="0" borderId="18" xfId="0" applyBorder="1" applyProtection="1">
      <alignment vertical="center"/>
    </xf>
    <xf numFmtId="178" fontId="0" fillId="0" borderId="20" xfId="0" applyBorder="1" applyProtection="1">
      <alignment vertical="center"/>
    </xf>
    <xf numFmtId="10" fontId="0" fillId="0" borderId="19" xfId="6" applyNumberFormat="1" applyFont="1" applyBorder="1" applyAlignment="1" applyProtection="1">
      <alignment horizontal="center" vertical="center"/>
    </xf>
    <xf numFmtId="178" fontId="0" fillId="0" borderId="17" xfId="0" applyBorder="1" applyAlignment="1" applyProtection="1">
      <alignment horizontal="center" vertical="center" wrapText="1"/>
    </xf>
    <xf numFmtId="178" fontId="0" fillId="0" borderId="6" xfId="0" applyBorder="1" applyAlignment="1" applyProtection="1">
      <alignment horizontal="center" vertical="center"/>
    </xf>
    <xf numFmtId="178" fontId="0" fillId="0" borderId="9" xfId="0" applyBorder="1" applyAlignment="1" applyProtection="1">
      <alignment horizontal="center" vertical="center"/>
    </xf>
    <xf numFmtId="14" fontId="0" fillId="0" borderId="10" xfId="0" applyNumberFormat="1" applyBorder="1" applyAlignment="1" applyProtection="1">
      <alignment horizontal="center" vertical="center"/>
    </xf>
    <xf numFmtId="14" fontId="0" fillId="0" borderId="11" xfId="0" applyNumberFormat="1" applyBorder="1" applyAlignment="1" applyProtection="1">
      <alignment horizontal="center" vertical="center"/>
    </xf>
    <xf numFmtId="178" fontId="0" fillId="0" borderId="1" xfId="0" applyBorder="1" applyAlignment="1" applyProtection="1">
      <alignment horizontal="center" vertical="center"/>
    </xf>
    <xf numFmtId="178" fontId="20" fillId="0" borderId="0" xfId="0" applyFont="1" applyAlignment="1" applyProtection="1">
      <alignment horizontal="left" vertical="center"/>
    </xf>
    <xf numFmtId="178" fontId="21" fillId="0" borderId="0" xfId="0" applyFont="1" applyAlignment="1" applyProtection="1">
      <alignment horizontal="left" vertical="center"/>
    </xf>
    <xf numFmtId="178" fontId="0" fillId="0" borderId="1" xfId="0" applyBorder="1" applyAlignment="1" applyProtection="1">
      <alignment horizontal="right"/>
    </xf>
    <xf numFmtId="176" fontId="0" fillId="0" borderId="24" xfId="0" applyNumberFormat="1" applyFont="1" applyBorder="1" applyAlignment="1" applyProtection="1">
      <alignment horizontal="right" vertical="center"/>
    </xf>
    <xf numFmtId="178" fontId="0" fillId="0" borderId="15" xfId="0" applyFont="1" applyBorder="1" applyProtection="1">
      <alignment vertical="center"/>
    </xf>
    <xf numFmtId="176" fontId="0" fillId="0" borderId="15" xfId="0" applyNumberFormat="1" applyFont="1" applyBorder="1" applyAlignment="1" applyProtection="1">
      <alignment horizontal="right" vertical="center"/>
    </xf>
    <xf numFmtId="176" fontId="0" fillId="0" borderId="15" xfId="0" applyNumberFormat="1" applyFont="1" applyFill="1" applyBorder="1" applyAlignment="1" applyProtection="1">
      <alignment horizontal="right" vertical="center"/>
    </xf>
    <xf numFmtId="176" fontId="0" fillId="0" borderId="13" xfId="0" applyNumberFormat="1" applyFont="1" applyBorder="1" applyProtection="1">
      <alignment vertical="center"/>
    </xf>
    <xf numFmtId="178" fontId="0" fillId="0" borderId="25" xfId="0" applyFont="1" applyBorder="1" applyAlignment="1" applyProtection="1">
      <alignment horizontal="centerContinuous" vertical="center"/>
    </xf>
    <xf numFmtId="178" fontId="0" fillId="0" borderId="19" xfId="0" applyFont="1" applyBorder="1" applyAlignment="1" applyProtection="1">
      <alignment horizontal="centerContinuous" vertical="center"/>
    </xf>
    <xf numFmtId="176" fontId="0" fillId="0" borderId="19" xfId="0" applyNumberFormat="1" applyFont="1" applyBorder="1" applyAlignment="1" applyProtection="1">
      <alignment horizontal="centerContinuous" vertical="center"/>
    </xf>
    <xf numFmtId="178" fontId="0" fillId="0" borderId="19" xfId="0" applyFont="1" applyBorder="1" applyAlignment="1" applyProtection="1">
      <alignment horizontal="center" vertical="center"/>
    </xf>
    <xf numFmtId="176" fontId="0" fillId="2" borderId="0" xfId="0" applyNumberFormat="1" applyFill="1">
      <alignment vertical="center"/>
    </xf>
    <xf numFmtId="178" fontId="0" fillId="0" borderId="8" xfId="0" applyFill="1" applyBorder="1" applyProtection="1">
      <alignment vertical="center"/>
    </xf>
    <xf numFmtId="178" fontId="0" fillId="0" borderId="3" xfId="0" applyFill="1" applyBorder="1" applyProtection="1">
      <alignment vertical="center"/>
    </xf>
    <xf numFmtId="178" fontId="0" fillId="0" borderId="15" xfId="0" applyFill="1" applyBorder="1" applyProtection="1">
      <alignment vertical="center"/>
    </xf>
    <xf numFmtId="178" fontId="0" fillId="0" borderId="13" xfId="0" applyFill="1" applyBorder="1" applyProtection="1">
      <alignment vertical="center"/>
    </xf>
    <xf numFmtId="178" fontId="25" fillId="0" borderId="0" xfId="7">
      <alignment vertical="center"/>
    </xf>
    <xf numFmtId="10" fontId="0" fillId="0" borderId="18" xfId="6" applyNumberFormat="1" applyFont="1" applyBorder="1" applyAlignment="1" applyProtection="1">
      <alignment horizontal="center" vertical="center"/>
    </xf>
    <xf numFmtId="10" fontId="0" fillId="0" borderId="20" xfId="6" applyNumberFormat="1" applyFont="1" applyBorder="1" applyAlignment="1" applyProtection="1">
      <alignment horizontal="center" vertical="center"/>
    </xf>
    <xf numFmtId="14" fontId="0" fillId="0" borderId="13" xfId="0" applyNumberFormat="1" applyBorder="1" applyAlignment="1" applyProtection="1">
      <alignment horizontal="center" vertical="center"/>
    </xf>
    <xf numFmtId="178" fontId="0" fillId="0" borderId="27" xfId="0" applyBorder="1" applyAlignment="1" applyProtection="1">
      <alignment horizontal="left" vertical="center" wrapText="1"/>
    </xf>
    <xf numFmtId="178" fontId="26" fillId="0" borderId="0" xfId="0" applyFont="1" applyProtection="1">
      <alignment vertical="center"/>
    </xf>
    <xf numFmtId="178" fontId="27" fillId="0" borderId="0" xfId="0" applyFont="1" applyBorder="1" applyAlignment="1">
      <alignment horizontal="center" vertical="center"/>
    </xf>
    <xf numFmtId="178" fontId="0" fillId="0" borderId="9" xfId="17" applyNumberFormat="1" applyFont="1" applyBorder="1" applyAlignment="1" applyProtection="1">
      <alignment horizontal="center" vertical="center"/>
    </xf>
    <xf numFmtId="178" fontId="0" fillId="0" borderId="10" xfId="17" applyNumberFormat="1" applyFont="1" applyBorder="1" applyAlignment="1" applyProtection="1">
      <alignment horizontal="center" vertical="center"/>
    </xf>
    <xf numFmtId="178" fontId="0" fillId="0" borderId="11" xfId="17" applyNumberFormat="1" applyFont="1" applyBorder="1" applyAlignment="1" applyProtection="1">
      <alignment horizontal="center" vertical="center"/>
    </xf>
    <xf numFmtId="178" fontId="0" fillId="0" borderId="3" xfId="18" applyNumberFormat="1" applyFont="1" applyBorder="1" applyProtection="1">
      <alignment vertical="center"/>
    </xf>
    <xf numFmtId="178" fontId="0" fillId="0" borderId="14" xfId="18" applyNumberFormat="1" applyFont="1" applyBorder="1" applyAlignment="1" applyProtection="1">
      <alignment horizontal="center" vertical="center"/>
    </xf>
    <xf numFmtId="176" fontId="0" fillId="3" borderId="7" xfId="0" applyNumberFormat="1" applyFill="1" applyBorder="1" applyAlignment="1" applyProtection="1">
      <alignment horizontal="center" vertical="center"/>
    </xf>
    <xf numFmtId="176" fontId="0" fillId="0" borderId="26" xfId="0" applyNumberFormat="1" applyFill="1" applyBorder="1" applyAlignment="1" applyProtection="1">
      <alignment horizontal="center" vertical="center" wrapText="1"/>
    </xf>
    <xf numFmtId="176" fontId="0" fillId="0" borderId="7" xfId="0" applyNumberFormat="1" applyFill="1" applyBorder="1" applyAlignment="1" applyProtection="1">
      <alignment horizontal="center" vertical="center"/>
    </xf>
    <xf numFmtId="176" fontId="0" fillId="0" borderId="8" xfId="0" applyNumberFormat="1" applyFill="1" applyBorder="1" applyAlignment="1" applyProtection="1">
      <alignment horizontal="center" vertical="center"/>
    </xf>
    <xf numFmtId="178" fontId="0" fillId="3" borderId="2" xfId="18" applyNumberFormat="1" applyFont="1" applyFill="1" applyBorder="1" applyAlignment="1" applyProtection="1">
      <alignment horizontal="center" vertical="center"/>
    </xf>
    <xf numFmtId="178" fontId="0" fillId="0" borderId="2" xfId="18" applyNumberFormat="1" applyFont="1" applyBorder="1" applyAlignment="1" applyProtection="1">
      <alignment horizontal="center" vertical="center"/>
    </xf>
    <xf numFmtId="176" fontId="0" fillId="0" borderId="2" xfId="18" applyNumberFormat="1" applyFont="1" applyBorder="1" applyAlignment="1" applyProtection="1">
      <alignment horizontal="center" vertical="center"/>
    </xf>
    <xf numFmtId="176" fontId="0" fillId="3" borderId="2" xfId="0" applyNumberFormat="1" applyFill="1" applyBorder="1" applyAlignment="1" applyProtection="1">
      <alignment horizontal="center" vertical="center"/>
    </xf>
    <xf numFmtId="178" fontId="0" fillId="3" borderId="7" xfId="0" applyNumberFormat="1" applyFill="1" applyBorder="1" applyProtection="1">
      <alignment vertical="center"/>
    </xf>
    <xf numFmtId="178" fontId="0" fillId="3" borderId="2" xfId="0" applyNumberFormat="1" applyFill="1" applyBorder="1" applyProtection="1">
      <alignment vertical="center"/>
    </xf>
    <xf numFmtId="178" fontId="0" fillId="0" borderId="15" xfId="0" applyNumberFormat="1" applyFill="1" applyBorder="1" applyProtection="1">
      <alignment vertical="center"/>
    </xf>
    <xf numFmtId="178" fontId="25" fillId="0" borderId="0" xfId="7" applyProtection="1">
      <alignment vertical="center"/>
    </xf>
    <xf numFmtId="178" fontId="34" fillId="3" borderId="0" xfId="0" applyFont="1" applyFill="1" applyProtection="1">
      <alignment vertical="center"/>
    </xf>
    <xf numFmtId="178" fontId="0" fillId="0" borderId="23" xfId="0" applyFont="1" applyBorder="1" applyAlignment="1" applyProtection="1">
      <alignment horizontal="center" vertical="center"/>
    </xf>
    <xf numFmtId="178" fontId="0" fillId="0" borderId="16" xfId="0" applyFont="1" applyBorder="1" applyAlignment="1" applyProtection="1">
      <alignment horizontal="center" vertical="center"/>
    </xf>
    <xf numFmtId="178" fontId="0" fillId="0" borderId="1" xfId="0" applyFont="1" applyBorder="1" applyAlignment="1" applyProtection="1">
      <alignment horizontal="center" vertical="center"/>
    </xf>
    <xf numFmtId="178" fontId="20" fillId="0" borderId="0" xfId="0" applyFont="1" applyFill="1" applyAlignment="1" applyProtection="1">
      <alignment horizontal="left" vertical="center"/>
    </xf>
    <xf numFmtId="178" fontId="0" fillId="0" borderId="0" xfId="0" applyFill="1" applyAlignment="1" applyProtection="1">
      <alignment horizontal="centerContinuous" vertical="center"/>
    </xf>
    <xf numFmtId="178" fontId="0" fillId="3" borderId="2" xfId="0" applyFill="1" applyBorder="1" applyAlignment="1" applyProtection="1">
      <alignment vertical="center"/>
      <protection locked="0"/>
    </xf>
    <xf numFmtId="178" fontId="0" fillId="3" borderId="2" xfId="0" applyFill="1" applyBorder="1" applyAlignment="1" applyProtection="1">
      <alignment horizontal="left" vertical="center"/>
      <protection locked="0"/>
    </xf>
    <xf numFmtId="178" fontId="0" fillId="3" borderId="2" xfId="0" applyFill="1" applyBorder="1" applyAlignment="1" applyProtection="1">
      <alignment horizontal="center" vertical="center"/>
    </xf>
    <xf numFmtId="178" fontId="0" fillId="3" borderId="3" xfId="0" applyFill="1" applyBorder="1" applyAlignment="1" applyProtection="1">
      <alignment horizontal="center" vertical="center"/>
    </xf>
    <xf numFmtId="14" fontId="0" fillId="3" borderId="2" xfId="0" applyNumberFormat="1" applyFill="1" applyBorder="1" applyAlignment="1" applyProtection="1">
      <alignment horizontal="center" vertical="center"/>
    </xf>
    <xf numFmtId="14" fontId="0" fillId="3" borderId="3" xfId="0" applyNumberFormat="1" applyFill="1" applyBorder="1" applyAlignment="1" applyProtection="1">
      <alignment horizontal="center" vertical="center"/>
    </xf>
    <xf numFmtId="178" fontId="22" fillId="0" borderId="0" xfId="0" applyFont="1" applyAlignment="1" applyProtection="1">
      <alignment horizontal="left" vertical="center" wrapText="1"/>
    </xf>
    <xf numFmtId="178" fontId="22" fillId="0" borderId="0" xfId="0" applyFont="1" applyAlignment="1" applyProtection="1">
      <alignment horizontal="left" vertical="center"/>
    </xf>
    <xf numFmtId="178" fontId="0" fillId="0" borderId="21" xfId="0" applyBorder="1" applyAlignment="1" applyProtection="1">
      <alignment horizontal="left" vertical="center"/>
    </xf>
    <xf numFmtId="178" fontId="0" fillId="0" borderId="22" xfId="0" applyBorder="1" applyAlignment="1" applyProtection="1">
      <alignment horizontal="left" vertical="center"/>
    </xf>
    <xf numFmtId="178" fontId="22" fillId="0" borderId="0" xfId="0" applyFont="1" applyFill="1" applyAlignment="1" applyProtection="1">
      <alignment horizontal="left" vertical="center" wrapText="1"/>
    </xf>
    <xf numFmtId="178" fontId="22" fillId="0" borderId="0" xfId="0" applyFont="1" applyFill="1" applyAlignment="1" applyProtection="1">
      <alignment horizontal="left" vertical="center"/>
    </xf>
    <xf numFmtId="178" fontId="34" fillId="4" borderId="33" xfId="0" applyFont="1" applyFill="1" applyBorder="1" applyAlignment="1" applyProtection="1">
      <alignment horizontal="center" vertical="center"/>
    </xf>
    <xf numFmtId="178" fontId="34" fillId="4" borderId="34" xfId="0" applyFont="1" applyFill="1" applyBorder="1" applyAlignment="1" applyProtection="1">
      <alignment horizontal="center" vertical="center"/>
    </xf>
    <xf numFmtId="178" fontId="34" fillId="4" borderId="35" xfId="0" applyFont="1" applyFill="1" applyBorder="1" applyAlignment="1" applyProtection="1">
      <alignment horizontal="center" vertical="center"/>
    </xf>
    <xf numFmtId="178" fontId="0" fillId="0" borderId="21" xfId="0" applyFill="1" applyBorder="1" applyAlignment="1" applyProtection="1">
      <alignment horizontal="left" vertical="center"/>
    </xf>
    <xf numFmtId="178" fontId="0" fillId="0" borderId="22" xfId="0" applyFill="1" applyBorder="1" applyAlignment="1" applyProtection="1">
      <alignment horizontal="left" vertical="center"/>
    </xf>
  </cellXfs>
  <cellStyles count="24">
    <cellStyle name="Ref" xfId="9"/>
    <cellStyle name="금액(US$)" xfId="10"/>
    <cellStyle name="금액(백만원)" xfId="11"/>
    <cellStyle name="금액(원)" xfId="12"/>
    <cellStyle name="금액(천원)" xfId="13"/>
    <cellStyle name="머리글" xfId="14"/>
    <cellStyle name="머리글1" xfId="15"/>
    <cellStyle name="머리글2" xfId="16"/>
    <cellStyle name="머리글3" xfId="17"/>
    <cellStyle name="백분율" xfId="6" builtinId="5"/>
    <cellStyle name="본문1" xfId="18"/>
    <cellStyle name="본문2" xfId="19"/>
    <cellStyle name="요약" xfId="8" builtinId="25" customBuiltin="1"/>
    <cellStyle name="요약1" xfId="20"/>
    <cellStyle name="요약2" xfId="21"/>
    <cellStyle name="요약2-1" xfId="22"/>
    <cellStyle name="요약3" xfId="23"/>
    <cellStyle name="제목" xfId="1" builtinId="15" customBuiltin="1"/>
    <cellStyle name="제목 1" xfId="3" builtinId="16" customBuiltin="1"/>
    <cellStyle name="제목 2" xfId="4" builtinId="17" customBuiltin="1"/>
    <cellStyle name="제목 3" xfId="5" builtinId="18" customBuiltin="1"/>
    <cellStyle name="제목 4" xfId="2" builtinId="19" customBuiltin="1"/>
    <cellStyle name="표준" xfId="0" builtinId="0" customBuiltin="1"/>
    <cellStyle name="하이퍼링크" xfId="7" builtinId="8"/>
  </cellStyles>
  <dxfs count="33">
    <dxf>
      <numFmt numFmtId="176" formatCode="#,##0.00_);\(#,##0.00\);\-_);@_)"/>
      <fill>
        <patternFill patternType="solid">
          <fgColor indexed="64"/>
          <bgColor theme="6" tint="0.79998168889431442"/>
        </patternFill>
      </fill>
    </dxf>
    <dxf>
      <numFmt numFmtId="176" formatCode="#,##0.00_);\(#,##0.00\);\-_);@_)"/>
      <fill>
        <patternFill patternType="solid">
          <fgColor indexed="64"/>
          <bgColor theme="6" tint="0.79998168889431442"/>
        </patternFill>
      </fill>
    </dxf>
    <dxf>
      <numFmt numFmtId="176" formatCode="#,##0.00_);\(#,##0.00\);\-_);@_)"/>
      <fill>
        <patternFill patternType="solid">
          <fgColor indexed="64"/>
          <bgColor theme="6" tint="0.79998168889431442"/>
        </patternFill>
      </fill>
    </dxf>
    <dxf>
      <numFmt numFmtId="176" formatCode="#,##0.00_);\(#,##0.00\);\-_);@_)"/>
      <fill>
        <patternFill patternType="solid">
          <fgColor indexed="64"/>
          <bgColor theme="6" tint="0.79998168889431442"/>
        </patternFill>
      </fill>
    </dxf>
    <dxf>
      <numFmt numFmtId="176" formatCode="#,##0.00_);\(#,##0.00\);\-_);@_)"/>
      <fill>
        <patternFill patternType="solid">
          <fgColor indexed="64"/>
          <bgColor theme="6" tint="0.79998168889431442"/>
        </patternFill>
      </fill>
    </dxf>
    <dxf>
      <numFmt numFmtId="176" formatCode="#,##0.00_);\(#,##0.00\);\-_);@_)"/>
      <fill>
        <patternFill patternType="solid">
          <fgColor indexed="64"/>
          <bgColor theme="6" tint="0.79998168889431442"/>
        </patternFill>
      </fill>
    </dxf>
    <dxf>
      <numFmt numFmtId="176" formatCode="#,##0.00_);\(#,##0.00\);\-_);@_)"/>
      <fill>
        <patternFill patternType="solid">
          <fgColor indexed="64"/>
          <bgColor theme="6" tint="0.79998168889431442"/>
        </patternFill>
      </fill>
    </dxf>
    <dxf>
      <numFmt numFmtId="176" formatCode="#,##0.00_);\(#,##0.00\);\-_);@_)"/>
      <fill>
        <patternFill patternType="solid">
          <fgColor indexed="64"/>
          <bgColor theme="6" tint="0.79998168889431442"/>
        </patternFill>
      </fill>
    </dxf>
    <dxf>
      <numFmt numFmtId="176" formatCode="#,##0.00_);\(#,##0.00\);\-_);@_)"/>
      <fill>
        <patternFill patternType="solid">
          <fgColor indexed="64"/>
          <bgColor theme="6" tint="0.79998168889431442"/>
        </patternFill>
      </fill>
    </dxf>
    <dxf>
      <numFmt numFmtId="176" formatCode="#,##0.00_);\(#,##0.00\);\-_);@_)"/>
      <fill>
        <patternFill patternType="solid">
          <fgColor indexed="64"/>
          <bgColor theme="6" tint="0.79998168889431442"/>
        </patternFill>
      </fill>
    </dxf>
    <dxf>
      <numFmt numFmtId="176" formatCode="#,##0.00_);\(#,##0.00\);\-_);@_)"/>
      <fill>
        <patternFill patternType="solid">
          <fgColor indexed="64"/>
          <bgColor theme="6" tint="0.79998168889431442"/>
        </patternFill>
      </fill>
    </dxf>
    <dxf>
      <numFmt numFmtId="176" formatCode="#,##0.00_);\(#,##0.00\);\-_);@_)"/>
      <fill>
        <patternFill patternType="solid">
          <fgColor indexed="64"/>
          <bgColor theme="6" tint="0.79998168889431442"/>
        </patternFill>
      </fill>
    </dxf>
    <dxf>
      <alignment horizontal="general" vertical="top" textRotation="0" wrapText="1" indent="0" justifyLastLine="0" shrinkToFit="0" readingOrder="0"/>
    </dxf>
    <dxf>
      <font>
        <color rgb="FFFF000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맑은 고딕"/>
        <scheme val="maj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맑은 고딕"/>
        <scheme val="major"/>
      </font>
      <numFmt numFmtId="179" formatCode="???\ &quot;이&quot;&quot;상&quot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맑은 고딕"/>
        <scheme val="maj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ill>
        <patternFill>
          <bgColor theme="7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 patternType="solid">
          <fgColor theme="4" tint="0.79998168889431442"/>
          <bgColor theme="4" tint="0.79998168889431442"/>
        </patternFill>
      </fill>
    </dxf>
    <dxf>
      <fill>
        <patternFill patternType="solid">
          <fgColor theme="4" tint="0.79998168889431442"/>
          <bgColor theme="4" tint="0.79998168889431442"/>
        </patternFill>
      </fill>
    </dxf>
    <dxf>
      <font>
        <b/>
        <color theme="1"/>
      </font>
    </dxf>
    <dxf>
      <font>
        <b/>
        <color theme="1"/>
      </font>
    </dxf>
    <dxf>
      <font>
        <b val="0"/>
        <i val="0"/>
        <color theme="1"/>
      </font>
      <border>
        <top style="double">
          <color theme="4"/>
        </top>
      </border>
    </dxf>
    <dxf>
      <font>
        <b val="0"/>
        <i val="0"/>
        <color theme="1"/>
      </font>
      <border>
        <bottom style="medium">
          <color theme="4"/>
        </bottom>
      </border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 style="thin">
          <color theme="4"/>
        </vertical>
        <horizontal style="thin">
          <color theme="4"/>
        </horizontal>
      </border>
    </dxf>
    <dxf>
      <fill>
        <patternFill patternType="solid">
          <fgColor theme="4" tint="0.79998168889431442"/>
          <bgColor theme="4" tint="0.79998168889431442"/>
        </patternFill>
      </fill>
    </dxf>
    <dxf>
      <fill>
        <patternFill patternType="solid">
          <fgColor theme="4" tint="0.79998168889431442"/>
          <bgColor theme="4" tint="0.79998168889431442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 val="0"/>
        <i val="0"/>
        <color theme="1"/>
      </font>
      <border>
        <bottom style="medium">
          <color theme="6"/>
        </bottom>
      </border>
    </dxf>
    <dxf>
      <font>
        <color theme="1"/>
      </font>
      <border>
        <left style="thin">
          <color theme="6"/>
        </left>
        <right style="thin">
          <color theme="6"/>
        </right>
        <top style="thin">
          <color theme="6"/>
        </top>
        <bottom style="thin">
          <color theme="6"/>
        </bottom>
        <vertical style="thin">
          <color theme="6"/>
        </vertical>
        <horizontal style="thin">
          <color theme="6"/>
        </horizontal>
      </border>
    </dxf>
  </dxfs>
  <tableStyles count="2" defaultTableStyle="TableStyleMedium2" defaultPivotStyle="PivotStyleLight16">
    <tableStyle name="기본표" pivot="0" count="7">
      <tableStyleElement type="wholeTable" dxfId="32"/>
      <tableStyleElement type="headerRow" dxfId="31"/>
      <tableStyleElement type="totalRow" dxfId="30"/>
      <tableStyleElement type="firstColumn" dxfId="29"/>
      <tableStyleElement type="lastColumn" dxfId="28"/>
      <tableStyleElement type="firstRowStripe" dxfId="27"/>
      <tableStyleElement type="firstColumnStripe" dxfId="26"/>
    </tableStyle>
    <tableStyle name="기본표1" pivot="0" count="7">
      <tableStyleElement type="wholeTable" dxfId="25"/>
      <tableStyleElement type="headerRow" dxfId="24"/>
      <tableStyleElement type="totalRow" dxfId="23"/>
      <tableStyleElement type="firstColumn" dxfId="22"/>
      <tableStyleElement type="lastColumn" dxfId="21"/>
      <tableStyleElement type="firstRowStripe" dxfId="20"/>
      <tableStyleElement type="firstColumnStripe" dxfId="19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7</xdr:row>
      <xdr:rowOff>0</xdr:rowOff>
    </xdr:from>
    <xdr:ext cx="5654040" cy="6985002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807720" y="1043940"/>
          <a:ext cx="5654040" cy="6985002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horzOverflow="overflow" wrap="square" lIns="180000" tIns="180000" rIns="180000" bIns="180000" rtlCol="0" anchor="t">
          <a:noAutofit/>
        </a:bodyPr>
        <a:lstStyle/>
        <a:p>
          <a:pPr algn="just" latinLnBrk="1"/>
          <a:r>
            <a:rPr lang="ko-KR" altLang="en-US" sz="1100">
              <a:latin typeface="+mn-ea"/>
              <a:ea typeface="+mn-ea"/>
            </a:rPr>
            <a:t>본 양식은 </a:t>
          </a:r>
          <a:r>
            <a:rPr lang="en-US" altLang="ko-KR" sz="1100">
              <a:latin typeface="+mn-ea"/>
              <a:ea typeface="+mn-ea"/>
            </a:rPr>
            <a:t>Pre-</a:t>
          </a:r>
          <a:r>
            <a:rPr lang="ko-KR" altLang="en-US" sz="1100">
              <a:latin typeface="+mn-ea"/>
              <a:ea typeface="+mn-ea"/>
            </a:rPr>
            <a:t>스타기업 육성사업에 지원하는 기업이 </a:t>
          </a:r>
          <a:r>
            <a:rPr lang="ko-KR" altLang="ko-K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스타</a:t>
          </a:r>
          <a:r>
            <a:rPr lang="ko-KR" altLang="en-US" sz="1100">
              <a:latin typeface="+mn-ea"/>
              <a:ea typeface="+mn-ea"/>
            </a:rPr>
            <a:t>기업 육성사업 대상기업</a:t>
          </a:r>
          <a:r>
            <a:rPr lang="ko-KR" altLang="en-US" sz="1100" baseline="0">
              <a:latin typeface="+mn-ea"/>
              <a:ea typeface="+mn-ea"/>
            </a:rPr>
            <a:t> </a:t>
          </a:r>
          <a:r>
            <a:rPr lang="ko-KR" altLang="en-US" sz="1100">
              <a:latin typeface="+mn-ea"/>
              <a:ea typeface="+mn-ea"/>
            </a:rPr>
            <a:t>선정을 위한 재무건전성 평가에 앞서 평가대상 기업이 자체적으로 재무건전성 요건의 충족여부를 확인하는 것을 지원하기 위한 목적으로</a:t>
          </a:r>
          <a:r>
            <a:rPr lang="ko-KR" altLang="en-US" sz="1100" baseline="0">
              <a:latin typeface="+mn-ea"/>
              <a:ea typeface="+mn-ea"/>
            </a:rPr>
            <a:t> 제공하는 것으로</a:t>
          </a:r>
          <a:r>
            <a:rPr lang="en-US" altLang="ko-KR" sz="1100" baseline="0">
              <a:latin typeface="+mn-ea"/>
              <a:ea typeface="+mn-ea"/>
            </a:rPr>
            <a:t>, </a:t>
          </a:r>
          <a:r>
            <a:rPr lang="ko-KR" altLang="en-US" sz="1100" baseline="0">
              <a:latin typeface="+mn-ea"/>
              <a:ea typeface="+mn-ea"/>
            </a:rPr>
            <a:t>본 </a:t>
          </a:r>
          <a:r>
            <a:rPr lang="en-US" altLang="ko-KR" sz="1100" baseline="0">
              <a:latin typeface="+mn-ea"/>
              <a:ea typeface="+mn-ea"/>
            </a:rPr>
            <a:t>"</a:t>
          </a:r>
          <a:r>
            <a:rPr lang="ko-KR" altLang="en-US" sz="1100" baseline="0">
              <a:latin typeface="+mn-ea"/>
              <a:ea typeface="+mn-ea"/>
            </a:rPr>
            <a:t>자체평가표</a:t>
          </a:r>
          <a:r>
            <a:rPr lang="en-US" altLang="ko-KR" sz="1100" baseline="0">
              <a:latin typeface="+mn-ea"/>
              <a:ea typeface="+mn-ea"/>
            </a:rPr>
            <a:t>"</a:t>
          </a:r>
          <a:r>
            <a:rPr lang="ko-KR" altLang="en-US" sz="1100" baseline="0">
              <a:latin typeface="+mn-ea"/>
              <a:ea typeface="+mn-ea"/>
            </a:rPr>
            <a:t>의 평가결과는 외부평가기관의 </a:t>
          </a:r>
          <a:r>
            <a:rPr lang="en-US" altLang="ko-KR" sz="1100" baseline="0">
              <a:latin typeface="+mn-ea"/>
              <a:ea typeface="+mn-ea"/>
            </a:rPr>
            <a:t>"</a:t>
          </a:r>
          <a:r>
            <a:rPr lang="ko-KR" altLang="en-US" sz="1100" baseline="0">
              <a:latin typeface="+mn-ea"/>
              <a:ea typeface="+mn-ea"/>
            </a:rPr>
            <a:t>재무건전성 평가</a:t>
          </a:r>
          <a:r>
            <a:rPr lang="en-US" altLang="ko-KR" sz="1100" baseline="0">
              <a:latin typeface="+mn-ea"/>
              <a:ea typeface="+mn-ea"/>
            </a:rPr>
            <a:t>" </a:t>
          </a:r>
          <a:r>
            <a:rPr lang="ko-KR" altLang="en-US" sz="1100" baseline="0">
              <a:latin typeface="+mn-ea"/>
              <a:ea typeface="+mn-ea"/>
            </a:rPr>
            <a:t>결과와 일치하지 않을 수 있습니다</a:t>
          </a:r>
          <a:r>
            <a:rPr lang="en-US" altLang="ko-KR" sz="1100" baseline="0">
              <a:latin typeface="+mn-ea"/>
              <a:ea typeface="+mn-ea"/>
            </a:rPr>
            <a:t>.</a:t>
          </a:r>
        </a:p>
        <a:p>
          <a:pPr algn="just" latinLnBrk="1"/>
          <a:endParaRPr lang="en-US" altLang="ko-KR" sz="1100" baseline="0">
            <a:latin typeface="+mn-ea"/>
            <a:ea typeface="+mn-ea"/>
          </a:endParaRPr>
        </a:p>
        <a:p>
          <a:pPr algn="just" latinLnBrk="1"/>
          <a:r>
            <a:rPr lang="ko-KR" altLang="en-US" sz="1100" baseline="0">
              <a:latin typeface="+mn-ea"/>
              <a:ea typeface="+mn-ea"/>
            </a:rPr>
            <a:t>평가대상기업의 재무정보 신뢰성 및 재무정보의 정확한 입력</a:t>
          </a:r>
          <a:r>
            <a:rPr lang="en-US" altLang="ko-KR" sz="1100" baseline="0">
              <a:latin typeface="+mn-ea"/>
              <a:ea typeface="+mn-ea"/>
            </a:rPr>
            <a:t>, </a:t>
          </a:r>
          <a:r>
            <a:rPr lang="ko-KR" altLang="en-US" sz="1100" baseline="0">
              <a:latin typeface="+mn-ea"/>
              <a:ea typeface="+mn-ea"/>
            </a:rPr>
            <a:t>그리고 재무지표 산출결과에 대한 확인 등은 평가대상기업의 책임하에 이루어져야 하며</a:t>
          </a:r>
          <a:r>
            <a:rPr lang="en-US" altLang="ko-KR" sz="1100" baseline="0">
              <a:latin typeface="+mn-ea"/>
              <a:ea typeface="+mn-ea"/>
            </a:rPr>
            <a:t>, </a:t>
          </a:r>
          <a:r>
            <a:rPr lang="ko-KR" altLang="en-US" sz="1100" baseline="0">
              <a:latin typeface="+mn-ea"/>
              <a:ea typeface="+mn-ea"/>
            </a:rPr>
            <a:t>본 자체평가표가 </a:t>
          </a:r>
          <a:r>
            <a:rPr lang="ko-KR" altLang="ko-K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스타기업 육성사업</a:t>
          </a:r>
          <a:r>
            <a:rPr lang="en-US" altLang="ko-K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ko-KR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공고문</a:t>
          </a:r>
          <a:r>
            <a:rPr lang="ko-KR" alt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과 상호 불일치하는 경우 공고문이 우선 적용됩니다</a:t>
          </a:r>
          <a:r>
            <a:rPr lang="en-US" altLang="ko-K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  <a:r>
            <a:rPr lang="ko-KR" alt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en-US" altLang="ko-KR" sz="1100">
            <a:latin typeface="+mn-ea"/>
            <a:ea typeface="+mn-ea"/>
          </a:endParaRPr>
        </a:p>
        <a:p>
          <a:pPr algn="just" latinLnBrk="1"/>
          <a:endParaRPr lang="en-US" altLang="ko-KR" sz="1100">
            <a:solidFill>
              <a:schemeClr val="dk1"/>
            </a:solidFill>
            <a:effectLst/>
            <a:latin typeface="+mn-ea"/>
            <a:ea typeface="+mn-ea"/>
            <a:cs typeface="+mn-cs"/>
          </a:endParaRPr>
        </a:p>
        <a:p>
          <a:pPr algn="just" latinLnBrk="1"/>
          <a:r>
            <a:rPr lang="ko-KR" altLang="en-US" sz="11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스타기업 육성사업에 </a:t>
          </a:r>
          <a:r>
            <a:rPr lang="ko-KR" altLang="ko-KR" sz="11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신청하는 기업은 본 양식을 작성하여 </a:t>
          </a:r>
          <a:r>
            <a:rPr lang="ko-KR" altLang="en-US" sz="11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지원</a:t>
          </a:r>
          <a:r>
            <a:rPr lang="ko-KR" altLang="ko-KR" sz="11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신청서</a:t>
          </a:r>
          <a:r>
            <a:rPr lang="ko-KR" altLang="en-US" sz="11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와 함께 제</a:t>
          </a:r>
          <a:r>
            <a:rPr lang="ko-KR" altLang="ko-KR" sz="11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출</a:t>
          </a:r>
          <a:r>
            <a:rPr lang="en-US" altLang="ko-KR" sz="11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ko-KR" sz="11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엑셀파일 포함</a:t>
          </a:r>
          <a:r>
            <a:rPr lang="en-US" altLang="ko-KR" sz="11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ko-KR" altLang="ko-KR" sz="11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하여 주시기 바랍니다</a:t>
          </a:r>
          <a:r>
            <a:rPr lang="en-US" altLang="ko-KR" sz="11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.</a:t>
          </a:r>
          <a:endParaRPr lang="ko-KR" altLang="ko-KR">
            <a:effectLst/>
            <a:latin typeface="+mn-ea"/>
            <a:ea typeface="+mn-ea"/>
          </a:endParaRPr>
        </a:p>
        <a:p>
          <a:pPr algn="just" latinLnBrk="1"/>
          <a:endParaRPr lang="en-US" altLang="ko-KR" sz="1100">
            <a:latin typeface="+mn-ea"/>
            <a:ea typeface="+mn-ea"/>
          </a:endParaRPr>
        </a:p>
        <a:p>
          <a:pPr algn="just" latinLnBrk="1"/>
          <a:endParaRPr lang="en-US" altLang="ko-KR" sz="1100">
            <a:latin typeface="+mn-ea"/>
            <a:ea typeface="+mn-ea"/>
          </a:endParaRPr>
        </a:p>
        <a:p>
          <a:pPr algn="just" latinLnBrk="1"/>
          <a:r>
            <a:rPr lang="en-US" altLang="ko-KR" sz="1100">
              <a:latin typeface="+mn-ea"/>
              <a:ea typeface="+mn-ea"/>
            </a:rPr>
            <a:t>[</a:t>
          </a:r>
          <a:r>
            <a:rPr lang="ko-KR" altLang="en-US" sz="1100">
              <a:latin typeface="+mn-ea"/>
              <a:ea typeface="+mn-ea"/>
            </a:rPr>
            <a:t>작성</a:t>
          </a:r>
          <a:r>
            <a:rPr lang="ko-KR" altLang="en-US" sz="1100" baseline="0">
              <a:latin typeface="+mn-ea"/>
              <a:ea typeface="+mn-ea"/>
            </a:rPr>
            <a:t> 및 사용방법</a:t>
          </a:r>
          <a:r>
            <a:rPr lang="en-US" altLang="ko-KR" sz="1100">
              <a:latin typeface="+mn-ea"/>
              <a:ea typeface="+mn-ea"/>
            </a:rPr>
            <a:t>]</a:t>
          </a:r>
        </a:p>
        <a:p>
          <a:pPr algn="just" latinLnBrk="1"/>
          <a:r>
            <a:rPr lang="en-US" altLang="ko-KR" sz="1100">
              <a:latin typeface="+mn-ea"/>
              <a:ea typeface="+mn-ea"/>
            </a:rPr>
            <a:t>1</a:t>
          </a:r>
          <a:r>
            <a:rPr lang="en-US" altLang="ko-KR" sz="1100" baseline="0">
              <a:latin typeface="+mn-ea"/>
              <a:ea typeface="+mn-ea"/>
            </a:rPr>
            <a:t> </a:t>
          </a:r>
          <a:r>
            <a:rPr lang="ko-KR" altLang="en-US" sz="1100" baseline="0">
              <a:latin typeface="+mn-ea"/>
              <a:ea typeface="+mn-ea"/>
            </a:rPr>
            <a:t>가장 먼저 별지 </a:t>
          </a:r>
          <a:r>
            <a:rPr lang="en-US" altLang="ko-KR" sz="1100" baseline="0">
              <a:latin typeface="+mn-ea"/>
              <a:ea typeface="+mn-ea"/>
            </a:rPr>
            <a:t>6</a:t>
          </a:r>
          <a:r>
            <a:rPr lang="ko-KR" altLang="en-US" sz="1100" baseline="0">
              <a:latin typeface="+mn-ea"/>
              <a:ea typeface="+mn-ea"/>
            </a:rPr>
            <a:t>호 자체평가표 양식에서</a:t>
          </a:r>
          <a:r>
            <a:rPr lang="ko-KR" altLang="en-US" sz="1100">
              <a:latin typeface="+mn-ea"/>
              <a:ea typeface="+mn-ea"/>
            </a:rPr>
            <a:t> 재무현황을 입력합니다</a:t>
          </a:r>
          <a:r>
            <a:rPr lang="en-US" altLang="ko-KR" sz="1100">
              <a:latin typeface="+mn-ea"/>
              <a:ea typeface="+mn-ea"/>
            </a:rPr>
            <a:t>(</a:t>
          </a:r>
          <a:r>
            <a:rPr lang="ko-KR" altLang="en-US" sz="1100">
              <a:latin typeface="+mn-ea"/>
              <a:ea typeface="+mn-ea"/>
            </a:rPr>
            <a:t>금액은 천원단위로 입력합니다</a:t>
          </a:r>
          <a:r>
            <a:rPr lang="en-US" altLang="ko-KR" sz="1100">
              <a:latin typeface="+mn-ea"/>
              <a:ea typeface="+mn-ea"/>
            </a:rPr>
            <a:t>).</a:t>
          </a:r>
        </a:p>
        <a:p>
          <a:pPr algn="just" latinLnBrk="1"/>
          <a:r>
            <a:rPr lang="en-US" altLang="ko-KR" sz="1100">
              <a:latin typeface="+mn-ea"/>
              <a:ea typeface="+mn-ea"/>
            </a:rPr>
            <a:t>2. </a:t>
          </a:r>
          <a:r>
            <a:rPr lang="ko-KR" altLang="en-US" sz="1100">
              <a:latin typeface="+mn-ea"/>
              <a:ea typeface="+mn-ea"/>
            </a:rPr>
            <a:t>재무비율</a:t>
          </a:r>
          <a:r>
            <a:rPr lang="en-US" altLang="ko-KR" sz="1100">
              <a:latin typeface="+mn-ea"/>
              <a:ea typeface="+mn-ea"/>
            </a:rPr>
            <a:t>, </a:t>
          </a:r>
          <a:r>
            <a:rPr lang="ko-KR" altLang="en-US" sz="1100">
              <a:latin typeface="+mn-ea"/>
              <a:ea typeface="+mn-ea"/>
            </a:rPr>
            <a:t>재무평가의 수식을 변경 및 삭제하지 않습니다</a:t>
          </a:r>
          <a:r>
            <a:rPr lang="en-US" altLang="ko-KR" sz="1100" baseline="0">
              <a:latin typeface="+mn-ea"/>
              <a:ea typeface="+mn-ea"/>
            </a:rPr>
            <a:t>.</a:t>
          </a:r>
        </a:p>
        <a:p>
          <a:pPr algn="just" latinLnBrk="1"/>
          <a:r>
            <a:rPr lang="en-US" altLang="ko-KR" sz="1100" baseline="0">
              <a:latin typeface="+mn-ea"/>
              <a:ea typeface="+mn-ea"/>
            </a:rPr>
            <a:t>3. </a:t>
          </a:r>
          <a:r>
            <a:rPr lang="ko-KR" altLang="en-US" sz="1100" baseline="0">
              <a:latin typeface="+mn-ea"/>
              <a:ea typeface="+mn-ea"/>
            </a:rPr>
            <a:t>재무평가의 산업평균 부분은 비워둡니다</a:t>
          </a:r>
          <a:r>
            <a:rPr lang="en-US" altLang="ko-KR" sz="1100" baseline="0">
              <a:latin typeface="+mn-ea"/>
              <a:ea typeface="+mn-ea"/>
            </a:rPr>
            <a:t>. </a:t>
          </a:r>
          <a:r>
            <a:rPr lang="ko-KR" altLang="en-US" sz="1100" baseline="0">
              <a:latin typeface="+mn-ea"/>
              <a:ea typeface="+mn-ea"/>
            </a:rPr>
            <a:t>추후 재무건전성 평가시 산업평균을 반영하여 종합지수를 산출하게 됩니다</a:t>
          </a:r>
          <a:r>
            <a:rPr lang="en-US" altLang="ko-KR" sz="1100" baseline="0">
              <a:latin typeface="+mn-ea"/>
              <a:ea typeface="+mn-ea"/>
            </a:rPr>
            <a:t>.</a:t>
          </a:r>
        </a:p>
        <a:p>
          <a:pPr algn="just" latinLnBrk="1"/>
          <a:endParaRPr lang="en-US" altLang="ko-KR" sz="1100">
            <a:latin typeface="+mn-ea"/>
            <a:ea typeface="+mn-ea"/>
          </a:endParaRPr>
        </a:p>
        <a:p>
          <a:pPr algn="just" latinLnBrk="1"/>
          <a:r>
            <a:rPr lang="en-US" altLang="ko-KR" sz="1100">
              <a:latin typeface="+mn-ea"/>
              <a:ea typeface="+mn-ea"/>
            </a:rPr>
            <a:t>[</a:t>
          </a:r>
          <a:r>
            <a:rPr lang="ko-KR" altLang="en-US" sz="1100">
              <a:latin typeface="+mn-ea"/>
              <a:ea typeface="+mn-ea"/>
            </a:rPr>
            <a:t>문의</a:t>
          </a:r>
          <a:r>
            <a:rPr lang="en-US" altLang="ko-KR" sz="1100">
              <a:latin typeface="+mn-ea"/>
              <a:ea typeface="+mn-ea"/>
            </a:rPr>
            <a:t>]</a:t>
          </a:r>
        </a:p>
        <a:p>
          <a:pPr algn="just" latinLnBrk="1"/>
          <a:r>
            <a:rPr lang="en-US" altLang="ko-KR" sz="1100">
              <a:latin typeface="+mn-ea"/>
              <a:ea typeface="+mn-ea"/>
            </a:rPr>
            <a:t>(</a:t>
          </a:r>
          <a:r>
            <a:rPr lang="ko-KR" altLang="en-US" sz="1100">
              <a:latin typeface="+mn-ea"/>
              <a:ea typeface="+mn-ea"/>
            </a:rPr>
            <a:t>재</a:t>
          </a:r>
          <a:r>
            <a:rPr lang="en-US" altLang="ko-KR" sz="1100">
              <a:latin typeface="+mn-ea"/>
              <a:ea typeface="+mn-ea"/>
            </a:rPr>
            <a:t>)</a:t>
          </a:r>
          <a:r>
            <a:rPr lang="ko-KR" altLang="en-US" sz="1100">
              <a:latin typeface="+mn-ea"/>
              <a:ea typeface="+mn-ea"/>
            </a:rPr>
            <a:t>대구테크노파크 </a:t>
          </a:r>
          <a:endParaRPr lang="en-US" altLang="ko-KR" sz="1100">
            <a:latin typeface="+mn-ea"/>
            <a:ea typeface="+mn-ea"/>
          </a:endParaRPr>
        </a:p>
        <a:p>
          <a:pPr algn="just" latinLnBrk="1"/>
          <a:r>
            <a:rPr lang="ko-KR" altLang="en-US" sz="1100">
              <a:latin typeface="+mn-ea"/>
              <a:ea typeface="+mn-ea"/>
            </a:rPr>
            <a:t>곽은주 주임 </a:t>
          </a:r>
          <a:r>
            <a:rPr lang="en-US" altLang="ko-KR" sz="1100">
              <a:latin typeface="+mn-ea"/>
              <a:ea typeface="+mn-ea"/>
            </a:rPr>
            <a:t>(053-757-4163)</a:t>
          </a:r>
        </a:p>
        <a:p>
          <a:pPr algn="just" latinLnBrk="1"/>
          <a:endParaRPr lang="en-US" altLang="ko-KR" sz="1100">
            <a:latin typeface="+mn-ea"/>
            <a:ea typeface="+mn-ea"/>
          </a:endParaRPr>
        </a:p>
        <a:p>
          <a:pPr algn="just" latinLnBrk="1"/>
          <a:r>
            <a:rPr lang="ko-KR" altLang="en-US" sz="1100">
              <a:latin typeface="+mn-ea"/>
              <a:ea typeface="+mn-ea"/>
            </a:rPr>
            <a:t>선일회계법인</a:t>
          </a:r>
          <a:endParaRPr lang="en-US" altLang="ko-KR" sz="1100">
            <a:latin typeface="+mn-ea"/>
            <a:ea typeface="+mn-ea"/>
          </a:endParaRPr>
        </a:p>
        <a:p>
          <a:pPr algn="just" latinLnBrk="1"/>
          <a:r>
            <a:rPr lang="ko-KR" altLang="en-US" sz="1100">
              <a:latin typeface="+mn-ea"/>
              <a:ea typeface="+mn-ea"/>
            </a:rPr>
            <a:t>장현수 이사 </a:t>
          </a:r>
          <a:r>
            <a:rPr lang="en-US" altLang="ko-KR" sz="1100">
              <a:latin typeface="+mn-ea"/>
              <a:ea typeface="+mn-ea"/>
            </a:rPr>
            <a:t>(070-4607-6130, </a:t>
          </a:r>
          <a:r>
            <a:rPr lang="en-US" altLang="ko-KR" sz="11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hsjang@sunilac.com</a:t>
          </a:r>
          <a:r>
            <a:rPr lang="en-US" altLang="ko-KR" sz="1100">
              <a:latin typeface="+mn-ea"/>
              <a:ea typeface="+mn-ea"/>
            </a:rPr>
            <a:t>)</a:t>
          </a:r>
          <a:endParaRPr lang="ko-KR" altLang="en-US" sz="1100">
            <a:latin typeface="+mn-ea"/>
            <a:ea typeface="+mn-ea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10</xdr:row>
      <xdr:rowOff>0</xdr:rowOff>
    </xdr:from>
    <xdr:to>
      <xdr:col>12</xdr:col>
      <xdr:colOff>416798</xdr:colOff>
      <xdr:row>27</xdr:row>
      <xdr:rowOff>210424</xdr:rowOff>
    </xdr:to>
    <xdr:pic>
      <xdr:nvPicPr>
        <xdr:cNvPr id="3" name="그림 2">
          <a:extLst>
            <a:ext uri="{FF2B5EF4-FFF2-40B4-BE49-F238E27FC236}">
              <a16:creationId xmlns:a16="http://schemas.microsoft.com/office/drawing/2014/main" id="{0CC8656A-9776-40E8-8868-7652D1FF36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50480" y="3756660"/>
          <a:ext cx="5826998" cy="5588239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평가등급" displayName="평가등급" ref="A1:B7" totalsRowShown="0" headerRowDxfId="16">
  <autoFilter ref="A1:B7"/>
  <tableColumns count="2">
    <tableColumn id="1" name="상대비율" dataDxfId="15"/>
    <tableColumn id="2" name="기준점수" dataDxfId="14"/>
  </tableColumns>
  <tableStyleInfo name="기본표" showFirstColumn="0" showLastColumn="0" showRowStripes="0" showColumnStripes="0"/>
</table>
</file>

<file path=xl/tables/table2.xml><?xml version="1.0" encoding="utf-8"?>
<table xmlns="http://schemas.openxmlformats.org/spreadsheetml/2006/main" id="2" name="산업평균비율" displayName="산업평균비율" ref="A2:N60" totalsRowShown="0" headerRowDxfId="12">
  <autoFilter ref="A2:N60"/>
  <tableColumns count="14">
    <tableColumn id="1" name="업종별"/>
    <tableColumn id="2" name="규모코드별"/>
    <tableColumn id="26" name="총자산증가율" dataDxfId="11"/>
    <tableColumn id="47" name="유형자산증가율" dataDxfId="10"/>
    <tableColumn id="25" name="매출액증가율" dataDxfId="9"/>
    <tableColumn id="28" name="총자산순이익률" dataDxfId="8"/>
    <tableColumn id="48" name="매출액세전이익률" dataDxfId="7"/>
    <tableColumn id="27" name="매출액영업이익률" dataDxfId="6"/>
    <tableColumn id="29" name="이자보상비율" dataDxfId="5"/>
    <tableColumn id="30" name="유동비율" dataDxfId="4"/>
    <tableColumn id="49" name="부채비율" dataDxfId="3"/>
    <tableColumn id="31" name="총자산회전율" dataDxfId="2"/>
    <tableColumn id="50" name="재고자산회전율" dataDxfId="1"/>
    <tableColumn id="51" name="매출채권회전율" dataDxfId="0"/>
  </tableColumns>
  <tableStyleInfo name="기본표" showFirstColumn="0" showLastColumn="0" showRowStripes="0" showColumnStripes="0"/>
</table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kssc.kostat.go.kr:8443/ksscNew_web/kssc/common/ClassificationContent.do?gubun=1&amp;strCategoryNameCode=001&amp;categoryMenu=007&amp;addGubun=no" TargetMode="Externa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smbs.biz/ExRate/StdExRate.jsp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46"/>
  <sheetViews>
    <sheetView zoomScaleNormal="100" workbookViewId="0">
      <selection activeCell="D3" sqref="D3"/>
    </sheetView>
  </sheetViews>
  <sheetFormatPr defaultColWidth="9" defaultRowHeight="16.5"/>
  <cols>
    <col min="1" max="256" width="10.625" style="8" customWidth="1"/>
    <col min="257" max="16384" width="9" style="8"/>
  </cols>
  <sheetData>
    <row r="2" spans="1:9">
      <c r="A2" s="7"/>
      <c r="B2" s="7" t="s">
        <v>210</v>
      </c>
    </row>
    <row r="3" spans="1:9">
      <c r="A3" s="7"/>
      <c r="B3" s="7"/>
    </row>
    <row r="4" spans="1:9">
      <c r="A4" s="7"/>
      <c r="B4" s="7"/>
    </row>
    <row r="5" spans="1:9" ht="31.5">
      <c r="A5" s="9" t="s">
        <v>36</v>
      </c>
      <c r="B5" s="10"/>
      <c r="C5" s="10"/>
      <c r="D5" s="10"/>
      <c r="E5" s="10"/>
      <c r="F5" s="10"/>
      <c r="G5" s="10"/>
      <c r="H5" s="10"/>
      <c r="I5" s="10"/>
    </row>
    <row r="43" spans="1:9" ht="19.5">
      <c r="A43" s="11" t="s">
        <v>188</v>
      </c>
      <c r="B43" s="12"/>
      <c r="C43" s="12"/>
      <c r="D43" s="12"/>
      <c r="E43" s="12"/>
      <c r="F43" s="12"/>
      <c r="G43" s="12"/>
      <c r="H43" s="12"/>
      <c r="I43" s="12"/>
    </row>
    <row r="44" spans="1:9">
      <c r="A44" s="13"/>
      <c r="B44" s="13"/>
      <c r="C44" s="13"/>
      <c r="D44" s="13"/>
      <c r="E44" s="13"/>
      <c r="F44" s="13"/>
      <c r="G44" s="13"/>
      <c r="H44" s="13"/>
      <c r="I44" s="13"/>
    </row>
    <row r="45" spans="1:9">
      <c r="A45" s="13"/>
      <c r="B45" s="13"/>
      <c r="C45" s="13"/>
      <c r="D45" s="13"/>
      <c r="E45" s="13"/>
      <c r="F45" s="13"/>
      <c r="G45" s="13"/>
      <c r="H45" s="13"/>
      <c r="I45" s="13"/>
    </row>
    <row r="46" spans="1:9" ht="19.5">
      <c r="A46" s="14" t="s">
        <v>209</v>
      </c>
      <c r="B46" s="12"/>
      <c r="C46" s="12"/>
      <c r="D46" s="12"/>
      <c r="E46" s="12"/>
      <c r="F46" s="12"/>
      <c r="G46" s="12"/>
      <c r="H46" s="12"/>
      <c r="I46" s="12"/>
    </row>
  </sheetData>
  <phoneticPr fontId="1" type="noConversion"/>
  <pageMargins left="0.7" right="0.7" top="0.75" bottom="0.75" header="0.3" footer="0.3"/>
  <pageSetup paperSize="9" scale="8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M59"/>
  <sheetViews>
    <sheetView showGridLines="0" topLeftCell="A37" zoomScaleNormal="100" workbookViewId="0">
      <selection activeCell="F6" sqref="F6"/>
    </sheetView>
  </sheetViews>
  <sheetFormatPr defaultColWidth="14.25" defaultRowHeight="16.5"/>
  <cols>
    <col min="1" max="1" width="1.75" style="4" customWidth="1"/>
    <col min="2" max="2" width="14.25" style="4" customWidth="1"/>
    <col min="3" max="3" width="18.25" style="4" customWidth="1"/>
    <col min="4" max="8" width="14.25" style="4" customWidth="1"/>
    <col min="9" max="9" width="1.75" style="4" customWidth="1"/>
    <col min="10" max="13" width="14.25" style="4"/>
    <col min="14" max="14" width="1.75" style="4" customWidth="1"/>
    <col min="15" max="15" width="14.25" style="4" customWidth="1"/>
    <col min="16" max="16384" width="14.25" style="4"/>
  </cols>
  <sheetData>
    <row r="1" spans="2:13">
      <c r="B1" s="4" t="s">
        <v>211</v>
      </c>
    </row>
    <row r="2" spans="2:13" ht="26.25">
      <c r="B2" s="57" t="s">
        <v>142</v>
      </c>
      <c r="C2" s="16"/>
      <c r="D2" s="16"/>
      <c r="E2" s="16"/>
      <c r="F2" s="16"/>
      <c r="G2" s="16"/>
      <c r="H2" s="16"/>
      <c r="J2" s="125" t="s">
        <v>201</v>
      </c>
      <c r="K2" s="41"/>
      <c r="L2" s="41"/>
      <c r="M2" s="41"/>
    </row>
    <row r="4" spans="2:13">
      <c r="B4" s="63" t="s">
        <v>135</v>
      </c>
      <c r="C4" s="132"/>
      <c r="D4" s="132"/>
      <c r="E4" s="132"/>
      <c r="F4" s="60" t="s">
        <v>131</v>
      </c>
      <c r="G4" s="133"/>
      <c r="H4" s="134"/>
      <c r="J4" s="4" t="s">
        <v>212</v>
      </c>
    </row>
    <row r="5" spans="2:13">
      <c r="B5" s="63" t="s">
        <v>35</v>
      </c>
      <c r="C5" s="131"/>
      <c r="D5" s="131"/>
      <c r="E5" s="131"/>
      <c r="F5" s="60" t="s">
        <v>132</v>
      </c>
      <c r="G5" s="135"/>
      <c r="H5" s="136"/>
      <c r="J5" s="4" t="s">
        <v>197</v>
      </c>
    </row>
    <row r="6" spans="2:13">
      <c r="C6" s="5"/>
      <c r="J6" s="124" t="s">
        <v>198</v>
      </c>
    </row>
    <row r="7" spans="2:13">
      <c r="B7" s="4" t="s">
        <v>1</v>
      </c>
      <c r="C7" s="5"/>
      <c r="H7" s="52" t="s">
        <v>100</v>
      </c>
    </row>
    <row r="8" spans="2:13" ht="17.25" thickBot="1">
      <c r="B8" s="22" t="s">
        <v>2</v>
      </c>
      <c r="C8" s="23" t="s">
        <v>3</v>
      </c>
      <c r="D8" s="58" t="s">
        <v>186</v>
      </c>
      <c r="E8" s="58" t="s">
        <v>187</v>
      </c>
      <c r="F8" s="58" t="s">
        <v>206</v>
      </c>
      <c r="G8" s="58" t="s">
        <v>207</v>
      </c>
      <c r="H8" s="24" t="s">
        <v>4</v>
      </c>
      <c r="J8" s="15" t="s">
        <v>199</v>
      </c>
    </row>
    <row r="9" spans="2:13">
      <c r="B9" s="64" t="s">
        <v>5</v>
      </c>
      <c r="C9" s="33" t="s">
        <v>6</v>
      </c>
      <c r="D9" s="20"/>
      <c r="E9" s="20"/>
      <c r="F9" s="20"/>
      <c r="G9" s="20"/>
      <c r="H9" s="21"/>
    </row>
    <row r="10" spans="2:13">
      <c r="B10" s="64"/>
      <c r="C10" s="17" t="s">
        <v>7</v>
      </c>
      <c r="D10" s="19"/>
      <c r="E10" s="19"/>
      <c r="F10" s="19"/>
      <c r="G10" s="19"/>
      <c r="H10" s="18"/>
      <c r="J10" s="56" t="s">
        <v>200</v>
      </c>
    </row>
    <row r="11" spans="2:13">
      <c r="B11" s="64"/>
      <c r="C11" s="17" t="s">
        <v>101</v>
      </c>
      <c r="D11" s="19"/>
      <c r="E11" s="19"/>
      <c r="F11" s="19"/>
      <c r="G11" s="19"/>
      <c r="H11" s="18"/>
    </row>
    <row r="12" spans="2:13">
      <c r="B12" s="64"/>
      <c r="C12" s="17" t="s">
        <v>8</v>
      </c>
      <c r="D12" s="19"/>
      <c r="E12" s="19"/>
      <c r="F12" s="19"/>
      <c r="G12" s="19"/>
      <c r="H12" s="18"/>
    </row>
    <row r="13" spans="2:13">
      <c r="B13" s="64"/>
      <c r="C13" s="17" t="s">
        <v>9</v>
      </c>
      <c r="D13" s="19"/>
      <c r="E13" s="19"/>
      <c r="F13" s="19"/>
      <c r="G13" s="19"/>
      <c r="H13" s="18"/>
    </row>
    <row r="14" spans="2:13">
      <c r="B14" s="64"/>
      <c r="C14" s="17" t="s">
        <v>10</v>
      </c>
      <c r="D14" s="19"/>
      <c r="E14" s="19"/>
      <c r="F14" s="19"/>
      <c r="G14" s="19"/>
      <c r="H14" s="18"/>
    </row>
    <row r="15" spans="2:13">
      <c r="B15" s="64"/>
      <c r="C15" s="17" t="s">
        <v>11</v>
      </c>
      <c r="D15" s="19"/>
      <c r="E15" s="19"/>
      <c r="F15" s="19"/>
      <c r="G15" s="19"/>
      <c r="H15" s="18"/>
      <c r="J15" s="4" t="s">
        <v>108</v>
      </c>
    </row>
    <row r="16" spans="2:13">
      <c r="B16" s="65"/>
      <c r="C16" s="17" t="s">
        <v>12</v>
      </c>
      <c r="D16" s="19"/>
      <c r="E16" s="19"/>
      <c r="F16" s="19"/>
      <c r="G16" s="19"/>
      <c r="H16" s="18"/>
      <c r="J16" s="42">
        <f t="shared" ref="J16:M16" si="0">D13-D15-D16</f>
        <v>0</v>
      </c>
      <c r="K16" s="42">
        <f t="shared" si="0"/>
        <v>0</v>
      </c>
      <c r="L16" s="42">
        <f t="shared" si="0"/>
        <v>0</v>
      </c>
      <c r="M16" s="42">
        <f t="shared" si="0"/>
        <v>0</v>
      </c>
    </row>
    <row r="17" spans="2:13">
      <c r="B17" s="66" t="s">
        <v>13</v>
      </c>
      <c r="C17" s="17" t="s">
        <v>14</v>
      </c>
      <c r="D17" s="19"/>
      <c r="E17" s="19"/>
      <c r="F17" s="19"/>
      <c r="G17" s="19"/>
      <c r="H17" s="18"/>
      <c r="J17" s="6" t="str">
        <f>IF(ABS(J16)&gt;3, "대차불일치", "")</f>
        <v/>
      </c>
      <c r="K17" s="6" t="str">
        <f t="shared" ref="K17:M17" si="1">IF(ABS(K16)&gt;3, "대차불일치", "")</f>
        <v/>
      </c>
      <c r="L17" s="6" t="str">
        <f t="shared" si="1"/>
        <v/>
      </c>
      <c r="M17" s="6" t="str">
        <f t="shared" si="1"/>
        <v/>
      </c>
    </row>
    <row r="18" spans="2:13">
      <c r="B18" s="64"/>
      <c r="C18" s="17" t="s">
        <v>15</v>
      </c>
      <c r="D18" s="19"/>
      <c r="E18" s="19"/>
      <c r="F18" s="19"/>
      <c r="G18" s="19"/>
      <c r="H18" s="18"/>
    </row>
    <row r="19" spans="2:13">
      <c r="B19" s="64"/>
      <c r="C19" s="17" t="s">
        <v>107</v>
      </c>
      <c r="D19" s="19"/>
      <c r="E19" s="19"/>
      <c r="F19" s="19"/>
      <c r="G19" s="19"/>
      <c r="H19" s="18"/>
    </row>
    <row r="20" spans="2:13">
      <c r="B20" s="64"/>
      <c r="C20" s="17" t="s">
        <v>106</v>
      </c>
      <c r="D20" s="19"/>
      <c r="E20" s="19"/>
      <c r="F20" s="19"/>
      <c r="G20" s="19"/>
      <c r="H20" s="18"/>
    </row>
    <row r="21" spans="2:13">
      <c r="B21" s="65"/>
      <c r="C21" s="17" t="s">
        <v>16</v>
      </c>
      <c r="D21" s="19"/>
      <c r="E21" s="19"/>
      <c r="F21" s="19"/>
      <c r="G21" s="19"/>
      <c r="H21" s="18"/>
    </row>
    <row r="22" spans="2:13">
      <c r="C22" s="5"/>
    </row>
    <row r="23" spans="2:13">
      <c r="B23" s="4" t="s">
        <v>17</v>
      </c>
      <c r="C23" s="5"/>
      <c r="H23" s="6" t="s">
        <v>18</v>
      </c>
    </row>
    <row r="24" spans="2:13" ht="17.25" thickBot="1">
      <c r="B24" s="22" t="s">
        <v>2</v>
      </c>
      <c r="C24" s="23" t="s">
        <v>19</v>
      </c>
      <c r="D24" s="58" t="str">
        <f t="shared" ref="D24:G24" si="2">D8</f>
        <v>2019년</v>
      </c>
      <c r="E24" s="58" t="str">
        <f t="shared" si="2"/>
        <v>2018년</v>
      </c>
      <c r="F24" s="58" t="str">
        <f t="shared" si="2"/>
        <v>2017년</v>
      </c>
      <c r="G24" s="58" t="str">
        <f t="shared" si="2"/>
        <v>2016년</v>
      </c>
      <c r="H24" s="24" t="s">
        <v>4</v>
      </c>
    </row>
    <row r="25" spans="2:13">
      <c r="B25" s="64" t="s">
        <v>20</v>
      </c>
      <c r="C25" s="29" t="s">
        <v>21</v>
      </c>
      <c r="D25" s="30" t="str">
        <f>IF(E17=0, "매출없음", D17/E17*100-100)</f>
        <v>매출없음</v>
      </c>
      <c r="E25" s="30" t="str">
        <f>IF(F17=0, "매출없음", E17/F17*100-100)</f>
        <v>매출없음</v>
      </c>
      <c r="F25" s="30" t="str">
        <f>IF(G17=0, "매출없음", F17/G17*100-100)</f>
        <v>매출없음</v>
      </c>
      <c r="G25" s="51"/>
      <c r="H25" s="31"/>
    </row>
    <row r="26" spans="2:13">
      <c r="B26" s="64"/>
      <c r="C26" s="25" t="s">
        <v>102</v>
      </c>
      <c r="D26" s="26" t="str">
        <f>IF(E13=0, "자산없음", D13/E13*100-100)</f>
        <v>자산없음</v>
      </c>
      <c r="E26" s="26" t="str">
        <f>IF(F13=0, "자산없음", E13/F13*100-100)</f>
        <v>자산없음</v>
      </c>
      <c r="F26" s="26" t="str">
        <f>IF(G13=0, "자산없음", F13/G13*100-100)</f>
        <v>자산없음</v>
      </c>
      <c r="G26" s="28"/>
      <c r="H26" s="27"/>
    </row>
    <row r="27" spans="2:13">
      <c r="B27" s="65"/>
      <c r="C27" s="25" t="s">
        <v>22</v>
      </c>
      <c r="D27" s="26" t="str">
        <f>IF(E12=0, "자산없음", D12/E12*100-100)</f>
        <v>자산없음</v>
      </c>
      <c r="E27" s="26" t="str">
        <f>IF(F12=0, "자산없음", E12/F12*100-100)</f>
        <v>자산없음</v>
      </c>
      <c r="F27" s="26" t="str">
        <f>IF(G12=0, "자산없음", F12/G12*100-100)</f>
        <v>자산없음</v>
      </c>
      <c r="G27" s="28"/>
      <c r="H27" s="27"/>
    </row>
    <row r="28" spans="2:13">
      <c r="B28" s="66" t="s">
        <v>23</v>
      </c>
      <c r="C28" s="25" t="s">
        <v>24</v>
      </c>
      <c r="D28" s="26" t="str">
        <f>IF(D17=0, "매출없음", D18/D17*100)</f>
        <v>매출없음</v>
      </c>
      <c r="E28" s="26" t="str">
        <f>IF(E17=0, "매출없음", E18/E17*100)</f>
        <v>매출없음</v>
      </c>
      <c r="F28" s="26" t="str">
        <f>IF(F17=0, "매출없음", F18/F17*100)</f>
        <v>매출없음</v>
      </c>
      <c r="G28" s="26" t="str">
        <f>IF(G17=0, "매출없음", G18/G17*100)</f>
        <v>매출없음</v>
      </c>
      <c r="H28" s="27"/>
    </row>
    <row r="29" spans="2:13">
      <c r="B29" s="64"/>
      <c r="C29" s="25" t="s">
        <v>103</v>
      </c>
      <c r="D29" s="26" t="str">
        <f>IF(D17=0, "매출없음", D20/D17*100)</f>
        <v>매출없음</v>
      </c>
      <c r="E29" s="26" t="str">
        <f>IF(E17=0, "매출없음", E20/E17*100)</f>
        <v>매출없음</v>
      </c>
      <c r="F29" s="26" t="str">
        <f>IF(F17=0, "매출없음", F20/F17*100)</f>
        <v>매출없음</v>
      </c>
      <c r="G29" s="26" t="str">
        <f>IF(G17=0, "매출없음", G20/G17*100)</f>
        <v>매출없음</v>
      </c>
      <c r="H29" s="27"/>
    </row>
    <row r="30" spans="2:13">
      <c r="B30" s="65"/>
      <c r="C30" s="25" t="s">
        <v>25</v>
      </c>
      <c r="D30" s="26" t="str">
        <f>IF(D13+E13=0, "자산없음", D21/((D13+E13)/2)*100)</f>
        <v>자산없음</v>
      </c>
      <c r="E30" s="26" t="str">
        <f>IF(E13+F13=0, "자산없음", E21/((E13+F13)/2)*100)</f>
        <v>자산없음</v>
      </c>
      <c r="F30" s="26" t="str">
        <f>IF(F13+G13=0, "자산없음", F21/((F13+G13)/2)*100)</f>
        <v>자산없음</v>
      </c>
      <c r="G30" s="28"/>
      <c r="H30" s="27"/>
    </row>
    <row r="31" spans="2:13">
      <c r="B31" s="66" t="s">
        <v>26</v>
      </c>
      <c r="C31" s="25" t="s">
        <v>27</v>
      </c>
      <c r="D31" s="26" t="str">
        <f>IF(D14=0, "부채없음", D9/D14*100)</f>
        <v>부채없음</v>
      </c>
      <c r="E31" s="26" t="str">
        <f>IF(E14=0, "부채없음", E9/E14*100)</f>
        <v>부채없음</v>
      </c>
      <c r="F31" s="26" t="str">
        <f>IF(F14=0, "부채없음", F9/F14*100)</f>
        <v>부채없음</v>
      </c>
      <c r="G31" s="26" t="str">
        <f>IF(G14=0, "부채없음", G9/G14*100)</f>
        <v>부채없음</v>
      </c>
      <c r="H31" s="27"/>
    </row>
    <row r="32" spans="2:13">
      <c r="B32" s="64"/>
      <c r="C32" s="25" t="s">
        <v>105</v>
      </c>
      <c r="D32" s="26" t="str">
        <f>IF(D16=0, "자본없음", D15/D16*100)</f>
        <v>자본없음</v>
      </c>
      <c r="E32" s="26" t="str">
        <f>IF(E16=0, "자본없음", E15/E16*100)</f>
        <v>자본없음</v>
      </c>
      <c r="F32" s="26" t="str">
        <f>IF(F16=0, "자본없음", F15/F16*100)</f>
        <v>자본없음</v>
      </c>
      <c r="G32" s="26" t="str">
        <f>IF(G16=0, "자본없음", G15/G16*100)</f>
        <v>자본없음</v>
      </c>
      <c r="H32" s="27"/>
    </row>
    <row r="33" spans="2:10">
      <c r="B33" s="65"/>
      <c r="C33" s="25" t="s">
        <v>94</v>
      </c>
      <c r="D33" s="26" t="str">
        <f>IF(D19=0, "이자없음", D18/D19*100)</f>
        <v>이자없음</v>
      </c>
      <c r="E33" s="26" t="str">
        <f>IF(E19=0, "이자없음", E18/E19*100)</f>
        <v>이자없음</v>
      </c>
      <c r="F33" s="26" t="str">
        <f>IF(F19=0, "이자없음", F18/F19*100)</f>
        <v>이자없음</v>
      </c>
      <c r="G33" s="26" t="str">
        <f>IF(G19=0, "이자없음", G18/G19*100)</f>
        <v>이자없음</v>
      </c>
      <c r="H33" s="27"/>
    </row>
    <row r="34" spans="2:10">
      <c r="B34" s="66" t="s">
        <v>28</v>
      </c>
      <c r="C34" s="25" t="s">
        <v>29</v>
      </c>
      <c r="D34" s="26" t="str">
        <f>IF((D10+E10)=0, "채권없음", D17/((D10+E10)/2))</f>
        <v>채권없음</v>
      </c>
      <c r="E34" s="26" t="str">
        <f>IF((E10+F10)=0, "채권없음", E17/((E10+F10)/2))</f>
        <v>채권없음</v>
      </c>
      <c r="F34" s="26" t="str">
        <f>IF((F10+G10)=0, "채권없음", F17/((F10+G10)/2))</f>
        <v>채권없음</v>
      </c>
      <c r="G34" s="28"/>
      <c r="H34" s="27"/>
    </row>
    <row r="35" spans="2:10">
      <c r="B35" s="64"/>
      <c r="C35" s="25" t="s">
        <v>104</v>
      </c>
      <c r="D35" s="26" t="str">
        <f>IF((D11+E11)=0, "재고없음", D17/((D11+E11)/2))</f>
        <v>재고없음</v>
      </c>
      <c r="E35" s="26" t="str">
        <f>IF((E11+F11)=0, "재고없음", E17/((E11+F11)/2))</f>
        <v>재고없음</v>
      </c>
      <c r="F35" s="26" t="str">
        <f>IF((F11+G11)=0, "재고없음", F17/((F11+G11)/2))</f>
        <v>재고없음</v>
      </c>
      <c r="G35" s="28"/>
      <c r="H35" s="27"/>
    </row>
    <row r="36" spans="2:10">
      <c r="B36" s="65"/>
      <c r="C36" s="25" t="s">
        <v>93</v>
      </c>
      <c r="D36" s="26" t="str">
        <f>IF((D13+E13)=0, "자산없음", D17/((D13+E13)/2))</f>
        <v>자산없음</v>
      </c>
      <c r="E36" s="26" t="str">
        <f>IF((E13+F13)=0, "자산없음", E17/((E13+F13)/2))</f>
        <v>자산없음</v>
      </c>
      <c r="F36" s="26" t="str">
        <f>IF((F13+G13)=0, "자산없음", F17/((F13+G13)/2))</f>
        <v>자산없음</v>
      </c>
      <c r="G36" s="28"/>
      <c r="H36" s="27"/>
    </row>
    <row r="37" spans="2:10">
      <c r="C37" s="5"/>
    </row>
    <row r="38" spans="2:10">
      <c r="B38" s="4" t="s">
        <v>30</v>
      </c>
      <c r="C38" s="5"/>
      <c r="H38" s="6" t="s">
        <v>31</v>
      </c>
    </row>
    <row r="39" spans="2:10" ht="17.25" thickBot="1">
      <c r="B39" s="22" t="s">
        <v>2</v>
      </c>
      <c r="C39" s="23" t="s">
        <v>19</v>
      </c>
      <c r="D39" s="23" t="s">
        <v>32</v>
      </c>
      <c r="E39" s="23" t="s">
        <v>33</v>
      </c>
      <c r="F39" s="53" t="s">
        <v>98</v>
      </c>
      <c r="G39" s="24" t="s">
        <v>97</v>
      </c>
      <c r="H39" s="24" t="s">
        <v>4</v>
      </c>
      <c r="J39" s="126" t="s">
        <v>99</v>
      </c>
    </row>
    <row r="40" spans="2:10">
      <c r="B40" s="64" t="s">
        <v>121</v>
      </c>
      <c r="C40" s="29" t="s">
        <v>111</v>
      </c>
      <c r="D40" s="30" t="str">
        <f>IFERROR(AVERAGE(D25:F25), "매출없음")</f>
        <v>매출없음</v>
      </c>
      <c r="E40" s="30" t="e">
        <f>INDEX(산업평균비율[매출액증가율], MATCH($C$5, 산업평균비율[업종별], 0))</f>
        <v>#N/A</v>
      </c>
      <c r="F40" s="54" t="str">
        <f>IF(D40="매출없음", "매출없음", ROUND((1+(D40-E40)/ABS(E40))*100, 2))</f>
        <v>매출없음</v>
      </c>
      <c r="G40" s="34">
        <f>IF(F40="매출없음", J40, INDEX(평가등급[기준점수], MATCH(F40, 평가등급[상대비율]))/5*J40)</f>
        <v>20</v>
      </c>
      <c r="H40" s="31"/>
      <c r="J40" s="127">
        <v>20</v>
      </c>
    </row>
    <row r="41" spans="2:10">
      <c r="B41" s="64"/>
      <c r="C41" s="25" t="s">
        <v>112</v>
      </c>
      <c r="D41" s="26" t="str">
        <f t="shared" ref="D41:D45" si="3">IFERROR(AVERAGE(D26:F26), "자산없음")</f>
        <v>자산없음</v>
      </c>
      <c r="E41" s="26" t="e">
        <f>INDEX(산업평균비율[총자산증가율], MATCH($C$5, 산업평균비율[업종별], 0))</f>
        <v>#N/A</v>
      </c>
      <c r="F41" s="55" t="str">
        <f>IF(D41="자산없음", "자산없음", ROUND((1+(D41-E41)/ABS(E41))*100, 2))</f>
        <v>자산없음</v>
      </c>
      <c r="G41" s="32">
        <f>IF(F41="자산없음", J41, INDEX(평가등급[기준점수], MATCH(F41, 평가등급[상대비율]))/5*J41)</f>
        <v>5</v>
      </c>
      <c r="H41" s="27"/>
      <c r="J41" s="128">
        <v>5</v>
      </c>
    </row>
    <row r="42" spans="2:10">
      <c r="B42" s="65"/>
      <c r="C42" s="25" t="s">
        <v>113</v>
      </c>
      <c r="D42" s="26" t="str">
        <f t="shared" si="3"/>
        <v>자산없음</v>
      </c>
      <c r="E42" s="26" t="e">
        <f>INDEX(산업평균비율[유형자산증가율], MATCH($C$5, 산업평균비율[업종별], 0))</f>
        <v>#N/A</v>
      </c>
      <c r="F42" s="55" t="str">
        <f>IF(D42="자산없음", "자산없음", ROUND((1+(D42-E42)/ABS(E42))*100, 2))</f>
        <v>자산없음</v>
      </c>
      <c r="G42" s="32">
        <f>IF(F42="자산없음", J42, INDEX(평가등급[기준점수], MATCH(F42, 평가등급[상대비율]))/5*J42)</f>
        <v>5</v>
      </c>
      <c r="H42" s="27"/>
      <c r="J42" s="128">
        <v>5</v>
      </c>
    </row>
    <row r="43" spans="2:10">
      <c r="B43" s="66" t="s">
        <v>122</v>
      </c>
      <c r="C43" s="25" t="s">
        <v>114</v>
      </c>
      <c r="D43" s="26" t="str">
        <f>IFERROR(AVERAGE(D28:F28), "매출없음")</f>
        <v>매출없음</v>
      </c>
      <c r="E43" s="26" t="e">
        <f>INDEX(산업평균비율[매출액영업이익률], MATCH($C$5, 산업평균비율[업종별], 0))</f>
        <v>#N/A</v>
      </c>
      <c r="F43" s="55" t="str">
        <f>IF(D43="매출없음", "매출없음", ROUND((1+(D43-E43)/ABS(E43))*100, 2))</f>
        <v>매출없음</v>
      </c>
      <c r="G43" s="32">
        <f>IF(F43="매출없음", J43, INDEX(평가등급[기준점수], MATCH(F43, 평가등급[상대비율]))/5*J43)</f>
        <v>20</v>
      </c>
      <c r="H43" s="27"/>
      <c r="J43" s="128">
        <v>20</v>
      </c>
    </row>
    <row r="44" spans="2:10">
      <c r="B44" s="64"/>
      <c r="C44" s="25" t="s">
        <v>115</v>
      </c>
      <c r="D44" s="26" t="str">
        <f>IFERROR(AVERAGE(D29:F29), "매출없음")</f>
        <v>매출없음</v>
      </c>
      <c r="E44" s="26" t="e">
        <f>INDEX(산업평균비율[매출액세전이익률], MATCH($C$5, 산업평균비율[업종별], 0))</f>
        <v>#N/A</v>
      </c>
      <c r="F44" s="55" t="str">
        <f>IF(D44="매출없음", "매출없음", ROUND((1+(D44-E44)/ABS(E44))*100, 2))</f>
        <v>매출없음</v>
      </c>
      <c r="G44" s="32">
        <f>IF(F44="매출없음", J44, INDEX(평가등급[기준점수], MATCH(F44, 평가등급[상대비율]))/5*J44)</f>
        <v>5</v>
      </c>
      <c r="H44" s="27"/>
      <c r="J44" s="128">
        <v>5</v>
      </c>
    </row>
    <row r="45" spans="2:10">
      <c r="B45" s="65"/>
      <c r="C45" s="25" t="s">
        <v>116</v>
      </c>
      <c r="D45" s="26" t="str">
        <f t="shared" si="3"/>
        <v>자산없음</v>
      </c>
      <c r="E45" s="26" t="e">
        <f>INDEX(산업평균비율[총자산순이익률], MATCH($C$5, 산업평균비율[업종별], 0))</f>
        <v>#N/A</v>
      </c>
      <c r="F45" s="55" t="str">
        <f>IF(D45="자산없음", "자산없음", ROUND((1+(D45-E45)/ABS(E45))*100, 2))</f>
        <v>자산없음</v>
      </c>
      <c r="G45" s="32">
        <f>IF(F45="자산없음", J45, INDEX(평가등급[기준점수], MATCH(F45, 평가등급[상대비율]))/5*J45)</f>
        <v>5</v>
      </c>
      <c r="H45" s="27"/>
      <c r="J45" s="128">
        <v>5</v>
      </c>
    </row>
    <row r="46" spans="2:10">
      <c r="B46" s="66" t="s">
        <v>123</v>
      </c>
      <c r="C46" s="25" t="s">
        <v>126</v>
      </c>
      <c r="D46" s="26" t="str">
        <f>IFERROR(AVERAGE(D31:F31), "부채없음")</f>
        <v>부채없음</v>
      </c>
      <c r="E46" s="26" t="e">
        <f>INDEX(산업평균비율[유동비율], MATCH($C$5, 산업평균비율[업종별], 0))</f>
        <v>#N/A</v>
      </c>
      <c r="F46" s="55" t="str">
        <f>IF(D46="부채없음", "부채없음", ROUND((1+(D46-E46)/ABS(E46))*100, 2))</f>
        <v>부채없음</v>
      </c>
      <c r="G46" s="32">
        <f>IF(F46="부채없음", J46, INDEX(평가등급[기준점수], MATCH(F46, 평가등급[상대비율]))/5*J46)</f>
        <v>5</v>
      </c>
      <c r="H46" s="27"/>
      <c r="J46" s="128">
        <v>5</v>
      </c>
    </row>
    <row r="47" spans="2:10">
      <c r="B47" s="64"/>
      <c r="C47" s="25" t="s">
        <v>125</v>
      </c>
      <c r="D47" s="26" t="str">
        <f>IFERROR(AVERAGE(D32:F32), "자본없음")</f>
        <v>자본없음</v>
      </c>
      <c r="E47" s="26" t="e">
        <f>INDEX(산업평균비율[부채비율], MATCH($C$5, 산업평균비율[업종별], 0))</f>
        <v>#N/A</v>
      </c>
      <c r="F47" s="55" t="str">
        <f>IF(D47="자본없음", "자본없음", ROUND((1+(E47-D47)/ABS(D47))*100, 2))</f>
        <v>자본없음</v>
      </c>
      <c r="G47" s="32">
        <f>IF(F47="자본없음", 0, INDEX(평가등급[기준점수], MATCH(F47, 평가등급[상대비율]))/5*J47)</f>
        <v>0</v>
      </c>
      <c r="H47" s="27"/>
      <c r="J47" s="128">
        <v>10</v>
      </c>
    </row>
    <row r="48" spans="2:10">
      <c r="B48" s="65"/>
      <c r="C48" s="25" t="s">
        <v>117</v>
      </c>
      <c r="D48" s="26" t="str">
        <f>IFERROR(AVERAGE(D33:F33), "이자없음")</f>
        <v>이자없음</v>
      </c>
      <c r="E48" s="26" t="e">
        <f>INDEX(산업평균비율[이자보상비율], MATCH($C$5, 산업평균비율[업종별], 0))</f>
        <v>#N/A</v>
      </c>
      <c r="F48" s="55" t="str">
        <f>IF(D48="이자없음", "이자없음", ROUND((1+(D48-E48)/ABS(E48))*100, 2))</f>
        <v>이자없음</v>
      </c>
      <c r="G48" s="32">
        <f>IF(F48="이자없음", J48, INDEX(평가등급[기준점수], MATCH(F48, 평가등급[상대비율]))/5*J48)</f>
        <v>5</v>
      </c>
      <c r="H48" s="27"/>
      <c r="J48" s="128">
        <v>5</v>
      </c>
    </row>
    <row r="49" spans="2:10">
      <c r="B49" s="66" t="s">
        <v>124</v>
      </c>
      <c r="C49" s="25" t="s">
        <v>118</v>
      </c>
      <c r="D49" s="26" t="str">
        <f>IFERROR(AVERAGE(D34:F34), "채권없음")</f>
        <v>채권없음</v>
      </c>
      <c r="E49" s="26" t="e">
        <f>INDEX(산업평균비율[매출채권회전율], MATCH($C$5, 산업평균비율[업종별], 0))</f>
        <v>#N/A</v>
      </c>
      <c r="F49" s="55" t="str">
        <f>IF(D49="채권없음", "채권없음", ROUND((1+(D49-E49)/ABS(E49))*100, 2))</f>
        <v>채권없음</v>
      </c>
      <c r="G49" s="32">
        <f>IF(F49="채권없음", J49, INDEX(평가등급[기준점수], MATCH(F49, 평가등급[상대비율]))/5*J49)</f>
        <v>5</v>
      </c>
      <c r="H49" s="27"/>
      <c r="J49" s="128">
        <v>5</v>
      </c>
    </row>
    <row r="50" spans="2:10">
      <c r="B50" s="64"/>
      <c r="C50" s="25" t="s">
        <v>119</v>
      </c>
      <c r="D50" s="26" t="str">
        <f>IFERROR(AVERAGE(D35:F35), "재고없음")</f>
        <v>재고없음</v>
      </c>
      <c r="E50" s="26" t="e">
        <f>INDEX(산업평균비율[재고자산회전율], MATCH($C$5, 산업평균비율[업종별], 0))</f>
        <v>#N/A</v>
      </c>
      <c r="F50" s="55" t="str">
        <f>IF(D50="재고없음", "재고없음", ROUND((1+(D50-E50)/ABS(E50))*100, 2))</f>
        <v>재고없음</v>
      </c>
      <c r="G50" s="32">
        <f>IF(F50="재고없음", J50, INDEX(평가등급[기준점수], MATCH(F50, 평가등급[상대비율]))/5*J50)</f>
        <v>5</v>
      </c>
      <c r="H50" s="27"/>
      <c r="J50" s="128">
        <v>5</v>
      </c>
    </row>
    <row r="51" spans="2:10" ht="17.25" thickBot="1">
      <c r="B51" s="64"/>
      <c r="C51" s="88" t="s">
        <v>120</v>
      </c>
      <c r="D51" s="89" t="str">
        <f>IFERROR(AVERAGE(D36:F36), "자산없음")</f>
        <v>자산없음</v>
      </c>
      <c r="E51" s="89" t="e">
        <f>INDEX(산업평균비율[총자산회전율], MATCH($C$5, 산업평균비율[업종별], 0))</f>
        <v>#N/A</v>
      </c>
      <c r="F51" s="90" t="str">
        <f>IF(D51="자산없음", "자산없음", ROUND((1+(D51-E51)/ABS(E51))*100, 2))</f>
        <v>자산없음</v>
      </c>
      <c r="G51" s="40">
        <f>IF(F51="자산없음", J51, INDEX(평가등급[기준점수], MATCH(F51, 평가등급[상대비율]))/5*J51)</f>
        <v>10</v>
      </c>
      <c r="H51" s="91"/>
      <c r="J51" s="128">
        <v>10</v>
      </c>
    </row>
    <row r="52" spans="2:10" ht="18" thickTop="1" thickBot="1">
      <c r="B52" s="92" t="s">
        <v>136</v>
      </c>
      <c r="C52" s="93"/>
      <c r="D52" s="94"/>
      <c r="E52" s="94"/>
      <c r="F52" s="95"/>
      <c r="G52" s="87">
        <f>SUM(G40:G51)</f>
        <v>90</v>
      </c>
      <c r="H52" s="76"/>
      <c r="J52" s="128">
        <f>SUM(J40:J51)</f>
        <v>100</v>
      </c>
    </row>
    <row r="53" spans="2:10" ht="17.25" thickTop="1"/>
    <row r="54" spans="2:10" ht="17.25" thickBot="1">
      <c r="B54" s="35" t="s">
        <v>34</v>
      </c>
      <c r="C54" s="35"/>
      <c r="D54" s="35"/>
      <c r="E54" s="35"/>
      <c r="F54" s="35"/>
      <c r="G54" s="35"/>
      <c r="H54" s="35"/>
    </row>
    <row r="55" spans="2:10">
      <c r="B55" s="36"/>
      <c r="C55" s="37"/>
      <c r="D55" s="37"/>
      <c r="E55" s="37"/>
      <c r="F55" s="37"/>
      <c r="G55" s="37"/>
      <c r="H55" s="37"/>
      <c r="J55" s="4" t="s">
        <v>110</v>
      </c>
    </row>
    <row r="56" spans="2:10">
      <c r="B56" s="38"/>
      <c r="C56" s="39"/>
      <c r="D56" s="39"/>
      <c r="E56" s="39"/>
      <c r="F56" s="39"/>
      <c r="G56" s="39"/>
      <c r="H56" s="39"/>
      <c r="J56" s="4" t="s">
        <v>109</v>
      </c>
    </row>
    <row r="57" spans="2:10">
      <c r="B57" s="38"/>
      <c r="C57" s="39"/>
      <c r="D57" s="39"/>
      <c r="E57" s="39"/>
      <c r="F57" s="39"/>
      <c r="G57" s="39"/>
      <c r="H57" s="39"/>
    </row>
    <row r="58" spans="2:10">
      <c r="B58" s="39"/>
      <c r="C58" s="39"/>
      <c r="D58" s="39"/>
      <c r="E58" s="39"/>
      <c r="F58" s="39"/>
      <c r="G58" s="39"/>
      <c r="H58" s="39"/>
    </row>
    <row r="59" spans="2:10">
      <c r="B59" s="39"/>
      <c r="C59" s="39"/>
      <c r="D59" s="39"/>
      <c r="E59" s="39"/>
      <c r="F59" s="39"/>
      <c r="G59" s="39"/>
      <c r="H59" s="39"/>
    </row>
  </sheetData>
  <mergeCells count="4">
    <mergeCell ref="C5:E5"/>
    <mergeCell ref="C4:E4"/>
    <mergeCell ref="G4:H4"/>
    <mergeCell ref="G5:H5"/>
  </mergeCells>
  <phoneticPr fontId="1" type="noConversion"/>
  <conditionalFormatting sqref="J4:M6">
    <cfRule type="expression" dxfId="18" priority="1">
      <formula>NOT(ISBLANK($C$5))</formula>
    </cfRule>
    <cfRule type="expression" dxfId="17" priority="2">
      <formula>ISBLANK($C$5)</formula>
    </cfRule>
  </conditionalFormatting>
  <dataValidations count="1">
    <dataValidation type="list" allowBlank="1" showInputMessage="1" showErrorMessage="1" sqref="C5">
      <formula1>표준산업분류</formula1>
    </dataValidation>
  </dataValidations>
  <hyperlinks>
    <hyperlink ref="J6" r:id="rId1" display="표준산업분류 찾아보기"/>
  </hyperlinks>
  <pageMargins left="0.70866141732283472" right="0.70866141732283472" top="0.49212598425196852" bottom="0.49212598425196852" header="0.19685039370078741" footer="0.19685039370078741"/>
  <pageSetup paperSize="9" scale="77" fitToHeight="0" orientation="portrait"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32"/>
  <sheetViews>
    <sheetView showGridLines="0" topLeftCell="A10" zoomScaleNormal="100" workbookViewId="0">
      <selection activeCell="B31" sqref="B31:E31"/>
    </sheetView>
  </sheetViews>
  <sheetFormatPr defaultColWidth="14.25" defaultRowHeight="16.5"/>
  <cols>
    <col min="1" max="1" width="1.75" style="4" customWidth="1"/>
    <col min="2" max="5" width="20.75" style="4" customWidth="1"/>
    <col min="6" max="6" width="1.75" style="4" customWidth="1"/>
    <col min="7" max="16384" width="14.25" style="4"/>
  </cols>
  <sheetData>
    <row r="1" spans="2:5">
      <c r="B1" s="4" t="s">
        <v>140</v>
      </c>
    </row>
    <row r="3" spans="2:5" ht="37.5" customHeight="1">
      <c r="B3" s="57" t="s">
        <v>141</v>
      </c>
      <c r="C3" s="62"/>
      <c r="D3" s="62"/>
      <c r="E3" s="62"/>
    </row>
    <row r="5" spans="2:5" ht="45" customHeight="1">
      <c r="B5" s="63" t="s">
        <v>0</v>
      </c>
      <c r="C5" s="60">
        <f>'별지 6호 재무건전성 자체평가표'!C4:E4</f>
        <v>0</v>
      </c>
      <c r="D5" s="60" t="s">
        <v>133</v>
      </c>
      <c r="E5" s="61">
        <f>'별지 6호 재무건전성 자체평가표'!G4</f>
        <v>0</v>
      </c>
    </row>
    <row r="6" spans="2:5" ht="45" customHeight="1">
      <c r="B6" s="63" t="s">
        <v>127</v>
      </c>
      <c r="C6" s="61" t="s">
        <v>128</v>
      </c>
      <c r="D6" s="59"/>
      <c r="E6" s="59"/>
    </row>
    <row r="7" spans="2:5" customFormat="1"/>
    <row r="8" spans="2:5" ht="45" customHeight="1" thickBot="1">
      <c r="B8" s="80" t="s">
        <v>2</v>
      </c>
      <c r="C8" s="81" t="str">
        <f>'별지 6호 재무건전성 자체평가표'!D8</f>
        <v>2019년</v>
      </c>
      <c r="D8" s="81" t="str">
        <f>'별지 6호 재무건전성 자체평가표'!E8</f>
        <v>2018년</v>
      </c>
      <c r="E8" s="82" t="str">
        <f>'별지 6호 재무건전성 자체평가표'!F8</f>
        <v>2017년</v>
      </c>
    </row>
    <row r="9" spans="2:5" ht="45" customHeight="1" thickBot="1">
      <c r="B9" s="79" t="s">
        <v>138</v>
      </c>
      <c r="C9" s="71">
        <f>'별지 6호 재무건전성 자체평가표'!D17</f>
        <v>0</v>
      </c>
      <c r="D9" s="71">
        <f>'별지 6호 재무건전성 자체평가표'!E17</f>
        <v>0</v>
      </c>
      <c r="E9" s="72">
        <f>'별지 6호 재무건전성 자체평가표'!F17</f>
        <v>0</v>
      </c>
    </row>
    <row r="10" spans="2:5" ht="45" customHeight="1" thickTop="1" thickBot="1">
      <c r="B10" s="78" t="s">
        <v>134</v>
      </c>
      <c r="C10" s="75"/>
      <c r="D10" s="77">
        <f>IFERROR(ROUND(IF(E9=0, "매출없음", (C9/E9)^(1/2))-1, 4), 0)</f>
        <v>0</v>
      </c>
      <c r="E10" s="76"/>
    </row>
    <row r="11" spans="2:5" ht="75" customHeight="1" thickTop="1">
      <c r="B11" s="63" t="s">
        <v>4</v>
      </c>
      <c r="C11" s="139"/>
      <c r="D11" s="140"/>
      <c r="E11" s="140"/>
    </row>
    <row r="12" spans="2:5">
      <c r="B12" s="62"/>
      <c r="C12" s="62"/>
      <c r="D12" s="62"/>
      <c r="E12" s="62"/>
    </row>
    <row r="13" spans="2:5">
      <c r="B13" s="62" t="s">
        <v>130</v>
      </c>
      <c r="C13" s="62"/>
      <c r="D13" s="62"/>
      <c r="E13" s="62"/>
    </row>
    <row r="16" spans="2:5">
      <c r="B16" s="67">
        <f>'별지 6호 재무건전성 자체평가표'!G5</f>
        <v>0</v>
      </c>
      <c r="C16" s="62"/>
      <c r="D16" s="62"/>
      <c r="E16" s="62"/>
    </row>
    <row r="17" spans="2:5">
      <c r="B17" s="67"/>
      <c r="C17" s="62"/>
      <c r="D17" s="62"/>
      <c r="E17" s="62"/>
    </row>
    <row r="18" spans="2:5">
      <c r="B18" s="62" t="str">
        <f>"기 업 명 : " &amp; '별지 6호 재무건전성 자체평가표'!C4 &amp; "        대 표 자 : " &amp; '별지 6호 재무건전성 자체평가표'!G4 &amp; "       (인)"</f>
        <v>기 업 명 :         대 표 자 :        (인)</v>
      </c>
      <c r="C18" s="62"/>
      <c r="D18" s="62"/>
      <c r="E18" s="62"/>
    </row>
    <row r="19" spans="2:5">
      <c r="B19" s="62"/>
      <c r="C19" s="62"/>
      <c r="D19" s="62"/>
      <c r="E19" s="62"/>
    </row>
    <row r="20" spans="2:5">
      <c r="B20" s="62"/>
      <c r="C20" s="62"/>
      <c r="D20" s="62"/>
      <c r="E20" s="62"/>
    </row>
    <row r="21" spans="2:5">
      <c r="B21" s="62"/>
      <c r="C21" s="62"/>
      <c r="D21" s="62"/>
      <c r="E21" s="62"/>
    </row>
    <row r="22" spans="2:5">
      <c r="B22" s="5"/>
      <c r="C22" s="62"/>
      <c r="D22" s="62"/>
      <c r="E22" s="62"/>
    </row>
    <row r="23" spans="2:5">
      <c r="B23" s="84"/>
      <c r="C23" s="62"/>
      <c r="D23" s="62"/>
      <c r="E23" s="62"/>
    </row>
    <row r="24" spans="2:5">
      <c r="B24" s="62"/>
      <c r="C24" s="62"/>
      <c r="D24" s="62"/>
      <c r="E24" s="62"/>
    </row>
    <row r="25" spans="2:5">
      <c r="B25" s="62"/>
      <c r="C25" s="62"/>
      <c r="D25" s="62"/>
      <c r="E25" s="62"/>
    </row>
    <row r="26" spans="2:5">
      <c r="B26" s="62"/>
      <c r="C26" s="62"/>
      <c r="D26" s="62"/>
      <c r="E26" s="62"/>
    </row>
    <row r="27" spans="2:5">
      <c r="B27" s="62"/>
      <c r="C27" s="62"/>
      <c r="D27" s="62"/>
      <c r="E27" s="62"/>
    </row>
    <row r="28" spans="2:5" ht="20.25">
      <c r="B28" s="68" t="s">
        <v>137</v>
      </c>
    </row>
    <row r="29" spans="2:5" ht="20.25">
      <c r="B29" s="68"/>
    </row>
    <row r="30" spans="2:5" ht="31.9" customHeight="1">
      <c r="B30" s="137" t="s">
        <v>213</v>
      </c>
      <c r="C30" s="137"/>
      <c r="D30" s="137"/>
      <c r="E30" s="137"/>
    </row>
    <row r="31" spans="2:5">
      <c r="B31" s="138" t="s">
        <v>208</v>
      </c>
      <c r="C31" s="138"/>
      <c r="D31" s="138"/>
      <c r="E31" s="138"/>
    </row>
    <row r="32" spans="2:5">
      <c r="B32" s="106" t="s">
        <v>172</v>
      </c>
    </row>
  </sheetData>
  <mergeCells count="3">
    <mergeCell ref="B30:E30"/>
    <mergeCell ref="B31:E31"/>
    <mergeCell ref="C11:E11"/>
  </mergeCells>
  <phoneticPr fontId="1" type="noConversion"/>
  <pageMargins left="0.70866141732283472" right="0.70866141732283472" top="0.59055118110236227" bottom="0.59055118110236227" header="0.31496062992125984" footer="0.31496062992125984"/>
  <pageSetup paperSize="9" scale="92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51"/>
  <sheetViews>
    <sheetView showGridLines="0" tabSelected="1" topLeftCell="A13" zoomScaleNormal="100" workbookViewId="0">
      <selection activeCell="B31" sqref="B31"/>
    </sheetView>
  </sheetViews>
  <sheetFormatPr defaultColWidth="14.25" defaultRowHeight="25.15" customHeight="1"/>
  <cols>
    <col min="1" max="1" width="1.75" style="4" customWidth="1"/>
    <col min="2" max="5" width="20.75" style="4" customWidth="1"/>
    <col min="6" max="6" width="1.625" style="4" customWidth="1"/>
    <col min="7" max="7" width="1.375" style="4" customWidth="1"/>
    <col min="8" max="16384" width="14.25" style="4"/>
  </cols>
  <sheetData>
    <row r="1" spans="2:11" ht="16.5">
      <c r="B1" s="4" t="s">
        <v>205</v>
      </c>
    </row>
    <row r="2" spans="2:11" ht="16.5"/>
    <row r="3" spans="2:11" ht="37.5" customHeight="1">
      <c r="B3" s="57" t="s">
        <v>185</v>
      </c>
      <c r="C3" s="62"/>
      <c r="D3" s="62"/>
      <c r="E3" s="62"/>
    </row>
    <row r="4" spans="2:11" ht="16.5"/>
    <row r="5" spans="2:11" ht="45" customHeight="1">
      <c r="B5" s="63" t="s">
        <v>0</v>
      </c>
      <c r="C5" s="60">
        <f>'별지 6호 재무건전성 자체평가표'!C4:E4</f>
        <v>0</v>
      </c>
      <c r="D5" s="60" t="s">
        <v>133</v>
      </c>
      <c r="E5" s="61">
        <f>'별지 6호 재무건전성 자체평가표'!G4</f>
        <v>0</v>
      </c>
    </row>
    <row r="6" spans="2:11" ht="45" customHeight="1">
      <c r="B6" s="63" t="s">
        <v>127</v>
      </c>
      <c r="C6" s="61" t="s">
        <v>128</v>
      </c>
      <c r="D6" s="59"/>
      <c r="E6" s="59"/>
    </row>
    <row r="7" spans="2:11" s="1" customFormat="1" ht="16.5"/>
    <row r="8" spans="2:11" ht="45" customHeight="1" thickBot="1">
      <c r="B8" s="80" t="s">
        <v>2</v>
      </c>
      <c r="C8" s="81" t="str">
        <f>'별지 6호 재무건전성 자체평가표'!D8</f>
        <v>2019년</v>
      </c>
      <c r="D8" s="81" t="str">
        <f>'별지 6호 재무건전성 자체평가표'!E8</f>
        <v>2018년</v>
      </c>
      <c r="E8" s="104" t="s">
        <v>171</v>
      </c>
      <c r="G8" s="107"/>
    </row>
    <row r="9" spans="2:11" ht="45" customHeight="1" thickTop="1" thickBot="1">
      <c r="B9" s="79" t="s">
        <v>184</v>
      </c>
      <c r="C9" s="115">
        <f t="shared" ref="C9:D9" si="0">C49</f>
        <v>0</v>
      </c>
      <c r="D9" s="116">
        <f t="shared" si="0"/>
        <v>0</v>
      </c>
      <c r="E9" s="114">
        <f>C9-D9</f>
        <v>0</v>
      </c>
      <c r="H9" s="143" t="s">
        <v>195</v>
      </c>
      <c r="I9" s="144"/>
      <c r="J9" s="144"/>
      <c r="K9" s="145"/>
    </row>
    <row r="10" spans="2:11" ht="45" customHeight="1" thickTop="1" thickBot="1">
      <c r="B10" s="78" t="s">
        <v>183</v>
      </c>
      <c r="C10" s="75"/>
      <c r="D10" s="77">
        <f>IFERROR(ROUND((C9-D9)/D9, 4), 0)</f>
        <v>0</v>
      </c>
      <c r="E10" s="76"/>
    </row>
    <row r="11" spans="2:11" ht="75" customHeight="1" thickTop="1">
      <c r="B11" s="63" t="s">
        <v>4</v>
      </c>
      <c r="C11" s="139"/>
      <c r="D11" s="140"/>
      <c r="E11" s="140"/>
    </row>
    <row r="12" spans="2:11" ht="16.5">
      <c r="B12" s="62"/>
      <c r="C12" s="62"/>
      <c r="D12" s="62"/>
      <c r="E12" s="62"/>
    </row>
    <row r="13" spans="2:11" ht="16.5">
      <c r="B13" s="62" t="s">
        <v>130</v>
      </c>
      <c r="C13" s="62"/>
      <c r="D13" s="62"/>
      <c r="E13" s="62"/>
    </row>
    <row r="14" spans="2:11" ht="16.5"/>
    <row r="15" spans="2:11" ht="16.5"/>
    <row r="16" spans="2:11" ht="16.5">
      <c r="B16" s="67">
        <f>'별지 6호 재무건전성 자체평가표'!G5</f>
        <v>0</v>
      </c>
      <c r="C16" s="62"/>
      <c r="D16" s="62"/>
      <c r="E16" s="62"/>
    </row>
    <row r="17" spans="2:5" ht="16.5">
      <c r="B17" s="67"/>
      <c r="C17" s="62"/>
      <c r="D17" s="62"/>
      <c r="E17" s="62"/>
    </row>
    <row r="18" spans="2:5" ht="16.5">
      <c r="B18" s="62" t="str">
        <f>"기 업 명 : " &amp; '별지 6호 재무건전성 자체평가표'!C4 &amp; "        대 표 자 : " &amp; '별지 6호 재무건전성 자체평가표'!G4 &amp; "       (인)"</f>
        <v>기 업 명 :         대 표 자 :        (인)</v>
      </c>
      <c r="C18" s="62"/>
      <c r="D18" s="62"/>
      <c r="E18" s="62"/>
    </row>
    <row r="19" spans="2:5" ht="16.5">
      <c r="B19" s="62"/>
      <c r="C19" s="62"/>
      <c r="D19" s="62"/>
      <c r="E19" s="62"/>
    </row>
    <row r="20" spans="2:5" ht="16.5">
      <c r="B20" s="62"/>
      <c r="C20" s="62"/>
      <c r="D20" s="62"/>
      <c r="E20" s="62"/>
    </row>
    <row r="21" spans="2:5" ht="16.5">
      <c r="C21" s="62"/>
      <c r="D21" s="62"/>
      <c r="E21" s="62"/>
    </row>
    <row r="22" spans="2:5" ht="16.5">
      <c r="B22" s="5" t="s">
        <v>139</v>
      </c>
      <c r="C22" s="62"/>
      <c r="D22" s="62"/>
      <c r="E22" s="62"/>
    </row>
    <row r="23" spans="2:5" ht="16.5">
      <c r="B23" s="129" t="s">
        <v>204</v>
      </c>
      <c r="C23" s="130"/>
      <c r="D23" s="130"/>
      <c r="E23" s="130"/>
    </row>
    <row r="24" spans="2:5" ht="16.5">
      <c r="B24" s="85"/>
      <c r="C24" s="62"/>
      <c r="D24" s="62"/>
      <c r="E24" s="62"/>
    </row>
    <row r="25" spans="2:5" ht="16.5">
      <c r="B25" s="62"/>
      <c r="C25" s="62"/>
      <c r="D25" s="62"/>
      <c r="E25" s="62"/>
    </row>
    <row r="26" spans="2:5" ht="16.5">
      <c r="B26" s="62"/>
      <c r="C26" s="62"/>
      <c r="D26" s="62"/>
      <c r="E26" s="62"/>
    </row>
    <row r="27" spans="2:5" ht="20.25">
      <c r="B27" s="68" t="s">
        <v>137</v>
      </c>
    </row>
    <row r="28" spans="2:5" ht="20.25">
      <c r="B28" s="68"/>
    </row>
    <row r="29" spans="2:5" ht="16.5">
      <c r="B29" s="141" t="s">
        <v>202</v>
      </c>
      <c r="C29" s="141"/>
      <c r="D29" s="141"/>
      <c r="E29" s="141"/>
    </row>
    <row r="30" spans="2:5" ht="45" customHeight="1">
      <c r="B30" s="141" t="s">
        <v>214</v>
      </c>
      <c r="C30" s="142"/>
      <c r="D30" s="142"/>
      <c r="E30" s="142"/>
    </row>
    <row r="31" spans="2:5" ht="16.5">
      <c r="B31" s="106" t="s">
        <v>172</v>
      </c>
    </row>
    <row r="33" spans="2:5" ht="25.15" customHeight="1">
      <c r="B33" s="4" t="s">
        <v>203</v>
      </c>
    </row>
    <row r="35" spans="2:5" ht="25.15" customHeight="1" thickBot="1">
      <c r="B35" s="108" t="s">
        <v>2</v>
      </c>
      <c r="C35" s="109" t="str">
        <f t="shared" ref="C35:D35" si="1">C8</f>
        <v>2019년</v>
      </c>
      <c r="D35" s="109" t="str">
        <f t="shared" si="1"/>
        <v>2018년</v>
      </c>
      <c r="E35" s="110" t="s">
        <v>4</v>
      </c>
    </row>
    <row r="36" spans="2:5" ht="25.15" customHeight="1">
      <c r="B36" s="112" t="s">
        <v>173</v>
      </c>
      <c r="C36" s="117"/>
      <c r="D36" s="117"/>
      <c r="E36" s="111"/>
    </row>
    <row r="37" spans="2:5" ht="25.15" customHeight="1">
      <c r="B37" s="112" t="s">
        <v>190</v>
      </c>
      <c r="C37" s="117"/>
      <c r="D37" s="117"/>
      <c r="E37" s="111"/>
    </row>
    <row r="38" spans="2:5" ht="25.15" customHeight="1">
      <c r="B38" s="112" t="s">
        <v>191</v>
      </c>
      <c r="C38" s="117"/>
      <c r="D38" s="117"/>
      <c r="E38" s="111"/>
    </row>
    <row r="39" spans="2:5" ht="25.15" customHeight="1">
      <c r="B39" s="112" t="s">
        <v>174</v>
      </c>
      <c r="C39" s="117"/>
      <c r="D39" s="117"/>
      <c r="E39" s="111"/>
    </row>
    <row r="40" spans="2:5" ht="25.15" customHeight="1">
      <c r="B40" s="112" t="s">
        <v>175</v>
      </c>
      <c r="C40" s="117"/>
      <c r="D40" s="117"/>
      <c r="E40" s="111"/>
    </row>
    <row r="41" spans="2:5" ht="25.15" customHeight="1">
      <c r="B41" s="112" t="s">
        <v>176</v>
      </c>
      <c r="C41" s="117"/>
      <c r="D41" s="117"/>
      <c r="E41" s="111"/>
    </row>
    <row r="42" spans="2:5" ht="25.15" customHeight="1">
      <c r="B42" s="112" t="s">
        <v>177</v>
      </c>
      <c r="C42" s="117"/>
      <c r="D42" s="117"/>
      <c r="E42" s="111"/>
    </row>
    <row r="43" spans="2:5" ht="25.15" customHeight="1">
      <c r="B43" s="112" t="s">
        <v>178</v>
      </c>
      <c r="C43" s="117"/>
      <c r="D43" s="117"/>
      <c r="E43" s="111"/>
    </row>
    <row r="44" spans="2:5" ht="25.15" customHeight="1">
      <c r="B44" s="112" t="s">
        <v>179</v>
      </c>
      <c r="C44" s="117"/>
      <c r="D44" s="117"/>
      <c r="E44" s="111"/>
    </row>
    <row r="45" spans="2:5" ht="25.15" customHeight="1">
      <c r="B45" s="112" t="s">
        <v>180</v>
      </c>
      <c r="C45" s="117"/>
      <c r="D45" s="117"/>
      <c r="E45" s="111"/>
    </row>
    <row r="46" spans="2:5" ht="25.15" customHeight="1">
      <c r="B46" s="112" t="s">
        <v>181</v>
      </c>
      <c r="C46" s="117"/>
      <c r="D46" s="117"/>
      <c r="E46" s="111"/>
    </row>
    <row r="47" spans="2:5" ht="25.15" customHeight="1">
      <c r="B47" s="112" t="s">
        <v>182</v>
      </c>
      <c r="C47" s="117"/>
      <c r="D47" s="117"/>
      <c r="E47" s="111"/>
    </row>
    <row r="48" spans="2:5" ht="25.15" customHeight="1">
      <c r="B48" s="112" t="s">
        <v>193</v>
      </c>
      <c r="C48" s="118">
        <f>SUM(C36:C47)</f>
        <v>0</v>
      </c>
      <c r="D48" s="118">
        <f>SUM(D36:D47)</f>
        <v>0</v>
      </c>
      <c r="E48" s="111"/>
    </row>
    <row r="49" spans="2:5" ht="25.15" customHeight="1">
      <c r="B49" s="112" t="s">
        <v>194</v>
      </c>
      <c r="C49" s="119">
        <f>ROUND(C48/12, 2)</f>
        <v>0</v>
      </c>
      <c r="D49" s="119">
        <f>ROUND(D48/12, 2)</f>
        <v>0</v>
      </c>
      <c r="E49" s="111"/>
    </row>
    <row r="51" spans="2:5" ht="25.15" customHeight="1">
      <c r="B51" s="4" t="s">
        <v>192</v>
      </c>
    </row>
  </sheetData>
  <mergeCells count="4">
    <mergeCell ref="C11:E11"/>
    <mergeCell ref="B29:E29"/>
    <mergeCell ref="B30:E30"/>
    <mergeCell ref="H9:K9"/>
  </mergeCells>
  <phoneticPr fontId="1" type="noConversion"/>
  <pageMargins left="0.70866141732283472" right="0.70866141732283472" top="0.59055118110236227" bottom="0.59055118110236227" header="0.31496062992125984" footer="0.31496062992125984"/>
  <pageSetup paperSize="9" scale="92" fitToHeight="0" orientation="portrait" r:id="rId1"/>
  <rowBreaks count="1" manualBreakCount="1">
    <brk id="31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30"/>
  <sheetViews>
    <sheetView showGridLines="0" zoomScaleNormal="100" workbookViewId="0">
      <selection activeCell="D9" sqref="D9"/>
    </sheetView>
  </sheetViews>
  <sheetFormatPr defaultColWidth="14.25" defaultRowHeight="16.5"/>
  <cols>
    <col min="1" max="1" width="1.75" style="4" customWidth="1"/>
    <col min="2" max="5" width="20.75" style="4" customWidth="1"/>
    <col min="6" max="6" width="1.75" style="4" customWidth="1"/>
    <col min="7" max="16384" width="14.25" style="4"/>
  </cols>
  <sheetData>
    <row r="1" spans="2:8">
      <c r="B1" s="4" t="s">
        <v>162</v>
      </c>
    </row>
    <row r="3" spans="2:8" ht="37.5" customHeight="1">
      <c r="B3" s="57" t="s">
        <v>161</v>
      </c>
      <c r="C3" s="62"/>
      <c r="D3" s="62"/>
      <c r="E3" s="62"/>
    </row>
    <row r="5" spans="2:8" ht="34.9" customHeight="1">
      <c r="B5" s="63" t="s">
        <v>0</v>
      </c>
      <c r="C5" s="60">
        <f>'별지 6호 재무건전성 자체평가표'!C4:E4</f>
        <v>0</v>
      </c>
      <c r="D5" s="60" t="s">
        <v>133</v>
      </c>
      <c r="E5" s="61">
        <f>'별지 6호 재무건전성 자체평가표'!G4</f>
        <v>0</v>
      </c>
    </row>
    <row r="6" spans="2:8" ht="34.9" customHeight="1">
      <c r="B6" s="63" t="s">
        <v>127</v>
      </c>
      <c r="C6" s="61" t="s">
        <v>128</v>
      </c>
      <c r="D6" s="59"/>
      <c r="E6" s="59"/>
    </row>
    <row r="7" spans="2:8" ht="34.9" customHeight="1">
      <c r="B7" s="83"/>
      <c r="C7" s="83"/>
      <c r="D7" s="59"/>
      <c r="E7" s="86" t="s">
        <v>166</v>
      </c>
    </row>
    <row r="8" spans="2:8" ht="34.9" customHeight="1" thickBot="1">
      <c r="B8" s="80" t="s">
        <v>129</v>
      </c>
      <c r="C8" s="81" t="s">
        <v>165</v>
      </c>
      <c r="D8" s="81" t="s">
        <v>163</v>
      </c>
      <c r="E8" s="82" t="s">
        <v>164</v>
      </c>
    </row>
    <row r="9" spans="2:8" ht="34.9" customHeight="1">
      <c r="B9" s="70" t="str">
        <f>" ① " &amp; '별지 6호 재무건전성 자체평가표'!D8 &amp; " 직수출"</f>
        <v xml:space="preserve"> ① 2019년 직수출</v>
      </c>
      <c r="C9" s="121"/>
      <c r="D9" s="113"/>
      <c r="E9" s="97">
        <f>ROUND(C9*D9/1000, 0)</f>
        <v>0</v>
      </c>
      <c r="H9" s="4" t="s">
        <v>169</v>
      </c>
    </row>
    <row r="10" spans="2:8" ht="34.9" customHeight="1">
      <c r="B10" s="69" t="str">
        <f>" ② " &amp; '별지 6호 재무건전성 자체평가표'!D8 &amp; " 간접수출"</f>
        <v xml:space="preserve"> ② 2019년 간접수출</v>
      </c>
      <c r="C10" s="122"/>
      <c r="D10" s="120"/>
      <c r="E10" s="98">
        <f>ROUND(C10*D10/1000, 0)</f>
        <v>0</v>
      </c>
      <c r="H10" s="101" t="s">
        <v>170</v>
      </c>
    </row>
    <row r="11" spans="2:8" ht="34.9" customHeight="1">
      <c r="B11" s="69" t="str">
        <f>" ③ " &amp; '별지 6호 재무건전성 자체평가표'!D8 &amp;" 수출합계
    (=①+②)"</f>
        <v xml:space="preserve"> ③ 2019년 수출합계
    (=①+②)</v>
      </c>
      <c r="C11" s="123">
        <f>SUM(C9:C10)</f>
        <v>0</v>
      </c>
      <c r="D11" s="99"/>
      <c r="E11" s="100">
        <f>SUM(E9:E10)</f>
        <v>0</v>
      </c>
    </row>
    <row r="12" spans="2:8" ht="34.9" customHeight="1" thickBot="1">
      <c r="B12" s="73" t="str">
        <f>" ④ " &amp; '별지 6호 재무건전성 자체평가표'!D8 &amp; " 매출액"</f>
        <v xml:space="preserve"> ④ 2019년 매출액</v>
      </c>
      <c r="C12" s="99"/>
      <c r="D12" s="99"/>
      <c r="E12" s="100">
        <f>'별지 6호 재무건전성 자체평가표'!D17</f>
        <v>0</v>
      </c>
    </row>
    <row r="13" spans="2:8" ht="49.9" customHeight="1" thickTop="1" thickBot="1">
      <c r="B13" s="74" t="str">
        <f>" ⑤ " &amp; '별지 6호 재무건전성 자체평가표'!D8 &amp; " 수출비중
    (=③÷④)"</f>
        <v xml:space="preserve"> ⑤ 2019년 수출비중
    (=③÷④)</v>
      </c>
      <c r="C13" s="102"/>
      <c r="D13" s="77">
        <f>IFERROR(ROUND(E11/E12, 4), 0)</f>
        <v>0</v>
      </c>
      <c r="E13" s="103"/>
    </row>
    <row r="14" spans="2:8" ht="75" customHeight="1" thickTop="1">
      <c r="B14" s="105" t="s">
        <v>4</v>
      </c>
      <c r="C14" s="146"/>
      <c r="D14" s="147"/>
      <c r="E14" s="147"/>
    </row>
    <row r="15" spans="2:8">
      <c r="B15" s="62"/>
      <c r="C15" s="62"/>
      <c r="D15" s="62"/>
      <c r="E15" s="62"/>
    </row>
    <row r="16" spans="2:8">
      <c r="B16" s="62" t="s">
        <v>130</v>
      </c>
      <c r="C16" s="62"/>
      <c r="D16" s="62"/>
      <c r="E16" s="62"/>
    </row>
    <row r="18" spans="2:5">
      <c r="B18" s="67">
        <f>'별지 6호 재무건전성 자체평가표'!G5</f>
        <v>0</v>
      </c>
      <c r="C18" s="62"/>
      <c r="D18" s="62"/>
      <c r="E18" s="62"/>
    </row>
    <row r="19" spans="2:5">
      <c r="B19" s="67"/>
      <c r="C19" s="62"/>
      <c r="D19" s="62"/>
      <c r="E19" s="62"/>
    </row>
    <row r="20" spans="2:5">
      <c r="B20" s="62" t="str">
        <f>"기 업 명 : " &amp; '별지 6호 재무건전성 자체평가표'!C4 &amp; "        대 표 자 : " &amp; '별지 6호 재무건전성 자체평가표'!G4 &amp; "       (인)"</f>
        <v>기 업 명 :         대 표 자 :        (인)</v>
      </c>
      <c r="C20" s="62"/>
      <c r="D20" s="62"/>
      <c r="E20" s="62"/>
    </row>
    <row r="21" spans="2:5">
      <c r="B21" s="62"/>
      <c r="C21" s="62"/>
      <c r="D21" s="62"/>
      <c r="E21" s="62"/>
    </row>
    <row r="22" spans="2:5">
      <c r="B22" s="5" t="s">
        <v>139</v>
      </c>
      <c r="C22" s="62"/>
      <c r="D22" s="62"/>
      <c r="E22" s="62"/>
    </row>
    <row r="23" spans="2:5">
      <c r="B23" s="84" t="s">
        <v>167</v>
      </c>
      <c r="C23" s="62"/>
      <c r="D23" s="62"/>
      <c r="E23" s="62"/>
    </row>
    <row r="24" spans="2:5">
      <c r="B24" s="84" t="s">
        <v>196</v>
      </c>
      <c r="C24" s="62"/>
      <c r="D24" s="62"/>
      <c r="E24" s="62"/>
    </row>
    <row r="25" spans="2:5">
      <c r="B25" s="85" t="s">
        <v>168</v>
      </c>
      <c r="C25" s="62"/>
      <c r="D25" s="62"/>
      <c r="E25" s="62"/>
    </row>
    <row r="26" spans="2:5">
      <c r="B26" s="62"/>
      <c r="C26" s="62"/>
      <c r="D26" s="62"/>
      <c r="E26" s="62"/>
    </row>
    <row r="27" spans="2:5" ht="20.25">
      <c r="B27" s="68" t="s">
        <v>137</v>
      </c>
    </row>
    <row r="28" spans="2:5" ht="20.25">
      <c r="B28" s="68"/>
    </row>
    <row r="29" spans="2:5" ht="20.25">
      <c r="B29" s="68"/>
    </row>
    <row r="30" spans="2:5" ht="39.6" customHeight="1">
      <c r="B30" s="137" t="s">
        <v>189</v>
      </c>
      <c r="C30" s="137"/>
      <c r="D30" s="137"/>
      <c r="E30" s="137"/>
    </row>
  </sheetData>
  <mergeCells count="2">
    <mergeCell ref="B30:E30"/>
    <mergeCell ref="C14:E14"/>
  </mergeCells>
  <phoneticPr fontId="1" type="noConversion"/>
  <hyperlinks>
    <hyperlink ref="H10" r:id="rId1"/>
  </hyperlinks>
  <pageMargins left="0.70866141732283472" right="0.70866141732283472" top="0.59055118110236227" bottom="0.59055118110236227" header="0.31496062992125984" footer="0.31496062992125984"/>
  <pageSetup paperSize="9" scale="92" fitToHeight="0" orientation="portrait" r:id="rId2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A10" sqref="A10:XFD10"/>
    </sheetView>
  </sheetViews>
  <sheetFormatPr defaultColWidth="14.25" defaultRowHeight="16.5"/>
  <cols>
    <col min="1" max="16384" width="14.25" style="1"/>
  </cols>
  <sheetData>
    <row r="1" spans="1:2">
      <c r="A1" s="2" t="s">
        <v>38</v>
      </c>
      <c r="B1" s="2" t="s">
        <v>37</v>
      </c>
    </row>
    <row r="2" spans="1:2">
      <c r="A2" s="43">
        <v>-100000000</v>
      </c>
      <c r="B2" s="44">
        <v>0</v>
      </c>
    </row>
    <row r="3" spans="1:2">
      <c r="A3" s="45">
        <v>30</v>
      </c>
      <c r="B3" s="44">
        <v>1</v>
      </c>
    </row>
    <row r="4" spans="1:2">
      <c r="A4" s="45">
        <v>70</v>
      </c>
      <c r="B4" s="44">
        <v>2</v>
      </c>
    </row>
    <row r="5" spans="1:2">
      <c r="A5" s="45">
        <v>100</v>
      </c>
      <c r="B5" s="44">
        <v>3</v>
      </c>
    </row>
    <row r="6" spans="1:2">
      <c r="A6" s="45">
        <v>150</v>
      </c>
      <c r="B6" s="44">
        <v>4</v>
      </c>
    </row>
    <row r="7" spans="1:2">
      <c r="A7" s="45">
        <v>200</v>
      </c>
      <c r="B7" s="44">
        <v>5</v>
      </c>
    </row>
  </sheetData>
  <phoneticPr fontId="1" type="noConversion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60"/>
  <sheetViews>
    <sheetView workbookViewId="0"/>
  </sheetViews>
  <sheetFormatPr defaultColWidth="10.75" defaultRowHeight="16.5"/>
  <cols>
    <col min="1" max="1" width="37.875" style="1" customWidth="1"/>
    <col min="2" max="16384" width="10.75" style="1"/>
  </cols>
  <sheetData>
    <row r="2" spans="1:14" s="3" customFormat="1" ht="33">
      <c r="A2" s="46" t="s">
        <v>96</v>
      </c>
      <c r="B2" s="46" t="s">
        <v>95</v>
      </c>
      <c r="C2" s="48" t="s">
        <v>149</v>
      </c>
      <c r="D2" s="48" t="s">
        <v>150</v>
      </c>
      <c r="E2" s="48" t="s">
        <v>151</v>
      </c>
      <c r="F2" s="48" t="s">
        <v>152</v>
      </c>
      <c r="G2" s="48" t="s">
        <v>153</v>
      </c>
      <c r="H2" s="48" t="s">
        <v>154</v>
      </c>
      <c r="I2" s="48" t="s">
        <v>155</v>
      </c>
      <c r="J2" s="48" t="s">
        <v>156</v>
      </c>
      <c r="K2" s="48" t="s">
        <v>157</v>
      </c>
      <c r="L2" s="48" t="s">
        <v>158</v>
      </c>
      <c r="M2" s="48" t="s">
        <v>159</v>
      </c>
      <c r="N2" s="48" t="s">
        <v>160</v>
      </c>
    </row>
    <row r="3" spans="1:14">
      <c r="A3" s="47" t="s">
        <v>92</v>
      </c>
      <c r="B3" s="47" t="s">
        <v>41</v>
      </c>
      <c r="C3" s="49">
        <v>12.296666666666667</v>
      </c>
      <c r="D3" s="49">
        <v>12.123333333333333</v>
      </c>
      <c r="E3" s="49">
        <v>5.3166666666666664</v>
      </c>
      <c r="F3" s="49">
        <v>3.543333333333333</v>
      </c>
      <c r="G3" s="49">
        <v>6.7966666666666669</v>
      </c>
      <c r="H3" s="49">
        <v>3.6500000000000004</v>
      </c>
      <c r="I3" s="49">
        <v>215.22</v>
      </c>
      <c r="J3" s="49">
        <v>111.92333333333333</v>
      </c>
      <c r="K3" s="49">
        <v>140.69</v>
      </c>
      <c r="L3" s="49">
        <v>0.64333333333333342</v>
      </c>
      <c r="M3" s="49">
        <v>5.4766666666666666</v>
      </c>
      <c r="N3" s="49">
        <v>10.88</v>
      </c>
    </row>
    <row r="4" spans="1:14">
      <c r="A4" s="47" t="s">
        <v>91</v>
      </c>
      <c r="B4" s="47" t="s">
        <v>41</v>
      </c>
      <c r="C4" s="49">
        <v>6.0449999999999999</v>
      </c>
      <c r="D4" s="49">
        <v>7.3250000000000002</v>
      </c>
      <c r="E4" s="49">
        <v>5.9399999999999995</v>
      </c>
      <c r="F4" s="49">
        <v>1.4650000000000001</v>
      </c>
      <c r="G4" s="49">
        <v>2.79</v>
      </c>
      <c r="H4" s="49">
        <v>1.69</v>
      </c>
      <c r="I4" s="49">
        <v>98.39</v>
      </c>
      <c r="J4" s="49">
        <v>103.58500000000001</v>
      </c>
      <c r="K4" s="49">
        <v>238.89500000000001</v>
      </c>
      <c r="L4" s="49">
        <v>0.71500000000000008</v>
      </c>
      <c r="M4" s="49">
        <v>4.47</v>
      </c>
      <c r="N4" s="49">
        <v>15.105</v>
      </c>
    </row>
    <row r="5" spans="1:14">
      <c r="A5" s="47" t="s">
        <v>90</v>
      </c>
      <c r="B5" s="47" t="s">
        <v>41</v>
      </c>
      <c r="C5" s="49">
        <v>4.6399999999999997</v>
      </c>
      <c r="D5" s="49">
        <v>3.19</v>
      </c>
      <c r="E5" s="49">
        <v>2.2399999999999998</v>
      </c>
      <c r="F5" s="49">
        <v>3.6366666666666667</v>
      </c>
      <c r="G5" s="49">
        <v>7.8833333333333329</v>
      </c>
      <c r="H5" s="49">
        <v>9.26</v>
      </c>
      <c r="I5" s="49">
        <v>385.45666666666665</v>
      </c>
      <c r="J5" s="49">
        <v>123.73666666666666</v>
      </c>
      <c r="K5" s="49">
        <v>147.84</v>
      </c>
      <c r="L5" s="49">
        <v>0.6166666666666667</v>
      </c>
      <c r="M5" s="49">
        <v>18.366666666666667</v>
      </c>
      <c r="N5" s="49">
        <v>5.496666666666667</v>
      </c>
    </row>
    <row r="6" spans="1:14">
      <c r="A6" s="47" t="s">
        <v>89</v>
      </c>
      <c r="B6" s="47" t="s">
        <v>41</v>
      </c>
      <c r="C6" s="50">
        <v>10.63</v>
      </c>
      <c r="D6" s="50">
        <v>10.199999999999999</v>
      </c>
      <c r="E6" s="50">
        <v>8.0833333333333339</v>
      </c>
      <c r="F6" s="50">
        <v>3.7366666666666664</v>
      </c>
      <c r="G6" s="50">
        <v>3.4133333333333336</v>
      </c>
      <c r="H6" s="50">
        <v>3.8033333333333332</v>
      </c>
      <c r="I6" s="50">
        <v>383.78000000000003</v>
      </c>
      <c r="J6" s="50">
        <v>137.55000000000001</v>
      </c>
      <c r="K6" s="50">
        <v>156.58333333333334</v>
      </c>
      <c r="L6" s="50">
        <v>1.34</v>
      </c>
      <c r="M6" s="50">
        <v>9.8433333333333337</v>
      </c>
      <c r="N6" s="50">
        <v>8.49</v>
      </c>
    </row>
    <row r="7" spans="1:14">
      <c r="A7" s="47" t="s">
        <v>88</v>
      </c>
      <c r="B7" s="47" t="s">
        <v>41</v>
      </c>
      <c r="C7" s="49">
        <v>6.2266666666666666</v>
      </c>
      <c r="D7" s="49">
        <v>9.6166666666666671</v>
      </c>
      <c r="E7" s="49">
        <v>8.9466666666666672</v>
      </c>
      <c r="F7" s="49">
        <v>1.9000000000000001</v>
      </c>
      <c r="G7" s="49">
        <v>4.206666666666667</v>
      </c>
      <c r="H7" s="49">
        <v>4.7866666666666662</v>
      </c>
      <c r="I7" s="49">
        <v>235.57333333333335</v>
      </c>
      <c r="J7" s="49">
        <v>80.723333333333343</v>
      </c>
      <c r="K7" s="49">
        <v>155.04</v>
      </c>
      <c r="L7" s="49">
        <v>0.65333333333333332</v>
      </c>
      <c r="M7" s="49">
        <v>7.2633333333333328</v>
      </c>
      <c r="N7" s="49">
        <v>7.913333333333334</v>
      </c>
    </row>
    <row r="8" spans="1:14">
      <c r="A8" s="47" t="s">
        <v>87</v>
      </c>
      <c r="B8" s="47" t="s">
        <v>41</v>
      </c>
      <c r="C8" s="50">
        <v>4.7566666666666668</v>
      </c>
      <c r="D8" s="50">
        <v>5.583333333333333</v>
      </c>
      <c r="E8" s="50">
        <v>-9.9999999999999725E-3</v>
      </c>
      <c r="F8" s="50">
        <v>2.7166666666666668</v>
      </c>
      <c r="G8" s="50">
        <v>3.1199999999999997</v>
      </c>
      <c r="H8" s="50">
        <v>3.4433333333333334</v>
      </c>
      <c r="I8" s="50">
        <v>323.26</v>
      </c>
      <c r="J8" s="50">
        <v>140.15</v>
      </c>
      <c r="K8" s="50">
        <v>132.91</v>
      </c>
      <c r="L8" s="50">
        <v>1.1133333333333333</v>
      </c>
      <c r="M8" s="50">
        <v>7.6333333333333329</v>
      </c>
      <c r="N8" s="50">
        <v>5.3933333333333335</v>
      </c>
    </row>
    <row r="9" spans="1:14">
      <c r="A9" s="47" t="s">
        <v>86</v>
      </c>
      <c r="B9" s="47" t="s">
        <v>41</v>
      </c>
      <c r="C9" s="50">
        <v>3.91</v>
      </c>
      <c r="D9" s="50">
        <v>4.7866666666666662</v>
      </c>
      <c r="E9" s="50">
        <v>1.6266666666666667</v>
      </c>
      <c r="F9" s="50">
        <v>1.1033333333333333</v>
      </c>
      <c r="G9" s="50">
        <v>1.51</v>
      </c>
      <c r="H9" s="50">
        <v>2.5833333333333335</v>
      </c>
      <c r="I9" s="50">
        <v>324.11</v>
      </c>
      <c r="J9" s="50">
        <v>150.53666666666666</v>
      </c>
      <c r="K9" s="50">
        <v>136.56</v>
      </c>
      <c r="L9" s="50">
        <v>1.4366666666666668</v>
      </c>
      <c r="M9" s="50">
        <v>5.1433333333333335</v>
      </c>
      <c r="N9" s="50">
        <v>7.4233333333333329</v>
      </c>
    </row>
    <row r="10" spans="1:14">
      <c r="A10" s="47" t="s">
        <v>85</v>
      </c>
      <c r="B10" s="47" t="s">
        <v>41</v>
      </c>
      <c r="C10" s="49">
        <v>3.7833333333333337</v>
      </c>
      <c r="D10" s="49">
        <v>6.6166666666666671</v>
      </c>
      <c r="E10" s="49">
        <v>-0.91333333333333344</v>
      </c>
      <c r="F10" s="49">
        <v>1.33</v>
      </c>
      <c r="G10" s="49">
        <v>1.8366666666666667</v>
      </c>
      <c r="H10" s="49">
        <v>2.9800000000000004</v>
      </c>
      <c r="I10" s="49">
        <v>298.81666666666666</v>
      </c>
      <c r="J10" s="49">
        <v>133.69666666666669</v>
      </c>
      <c r="K10" s="49">
        <v>152.43666666666667</v>
      </c>
      <c r="L10" s="49">
        <v>1.2866666666666668</v>
      </c>
      <c r="M10" s="49">
        <v>5.6966666666666654</v>
      </c>
      <c r="N10" s="49">
        <v>7.5</v>
      </c>
    </row>
    <row r="11" spans="1:14">
      <c r="A11" s="47" t="s">
        <v>84</v>
      </c>
      <c r="B11" s="47" t="s">
        <v>41</v>
      </c>
      <c r="C11" s="49">
        <v>7.9200000000000008</v>
      </c>
      <c r="D11" s="49">
        <v>10.046666666666665</v>
      </c>
      <c r="E11" s="49">
        <v>5.03</v>
      </c>
      <c r="F11" s="49">
        <v>3.4</v>
      </c>
      <c r="G11" s="49">
        <v>3.7300000000000004</v>
      </c>
      <c r="H11" s="49">
        <v>4.1033333333333326</v>
      </c>
      <c r="I11" s="49">
        <v>323.54666666666668</v>
      </c>
      <c r="J11" s="49">
        <v>127.66333333333334</v>
      </c>
      <c r="K11" s="49">
        <v>171.73000000000002</v>
      </c>
      <c r="L11" s="49">
        <v>1.0933333333333335</v>
      </c>
      <c r="M11" s="49">
        <v>8.9666666666666668</v>
      </c>
      <c r="N11" s="49">
        <v>5.7966666666666669</v>
      </c>
    </row>
    <row r="12" spans="1:14">
      <c r="A12" s="47" t="s">
        <v>83</v>
      </c>
      <c r="B12" s="47" t="s">
        <v>41</v>
      </c>
      <c r="C12" s="49">
        <v>7.0766666666666671</v>
      </c>
      <c r="D12" s="49">
        <v>6.8766666666666678</v>
      </c>
      <c r="E12" s="49">
        <v>6.22</v>
      </c>
      <c r="F12" s="49">
        <v>3.3966666666666665</v>
      </c>
      <c r="G12" s="49">
        <v>3.9433333333333338</v>
      </c>
      <c r="H12" s="49">
        <v>3.97</v>
      </c>
      <c r="I12" s="49">
        <v>360.59</v>
      </c>
      <c r="J12" s="49">
        <v>131.85333333333335</v>
      </c>
      <c r="K12" s="49">
        <v>128.72333333333333</v>
      </c>
      <c r="L12" s="49">
        <v>1.0833333333333333</v>
      </c>
      <c r="M12" s="49">
        <v>11.316666666666668</v>
      </c>
      <c r="N12" s="49">
        <v>5.6533333333333333</v>
      </c>
    </row>
    <row r="13" spans="1:14">
      <c r="A13" s="47" t="s">
        <v>82</v>
      </c>
      <c r="B13" s="47" t="s">
        <v>41</v>
      </c>
      <c r="C13" s="50">
        <v>6.72</v>
      </c>
      <c r="D13" s="50">
        <v>6.7750000000000004</v>
      </c>
      <c r="E13" s="50">
        <v>4.4800000000000004</v>
      </c>
      <c r="F13" s="50">
        <v>4.3650000000000002</v>
      </c>
      <c r="G13" s="50">
        <v>4.9949999999999992</v>
      </c>
      <c r="H13" s="50">
        <v>5.085</v>
      </c>
      <c r="I13" s="50">
        <v>451.31500000000005</v>
      </c>
      <c r="J13" s="50">
        <v>125.53999999999999</v>
      </c>
      <c r="K13" s="50">
        <v>133.97000000000003</v>
      </c>
      <c r="L13" s="50">
        <v>1.0550000000000002</v>
      </c>
      <c r="M13" s="50">
        <v>17.829999999999998</v>
      </c>
      <c r="N13" s="50">
        <v>5.44</v>
      </c>
    </row>
    <row r="14" spans="1:14">
      <c r="A14" s="47" t="s">
        <v>81</v>
      </c>
      <c r="B14" s="47" t="s">
        <v>41</v>
      </c>
      <c r="C14" s="49">
        <v>4.4266666666666667</v>
      </c>
      <c r="D14" s="49">
        <v>4.2966666666666669</v>
      </c>
      <c r="E14" s="49">
        <v>5.1766666666666667</v>
      </c>
      <c r="F14" s="49">
        <v>2.8466666666666662</v>
      </c>
      <c r="G14" s="49">
        <v>3.4166666666666665</v>
      </c>
      <c r="H14" s="49">
        <v>1.7066666666666668</v>
      </c>
      <c r="I14" s="49">
        <v>131.77333333333334</v>
      </c>
      <c r="J14" s="49">
        <v>136.63333333333333</v>
      </c>
      <c r="K14" s="49">
        <v>135.72999999999999</v>
      </c>
      <c r="L14" s="49">
        <v>1.0433333333333334</v>
      </c>
      <c r="M14" s="49">
        <v>7.169999999999999</v>
      </c>
      <c r="N14" s="49">
        <v>5.84</v>
      </c>
    </row>
    <row r="15" spans="1:14">
      <c r="A15" s="47" t="s">
        <v>80</v>
      </c>
      <c r="B15" s="47" t="s">
        <v>41</v>
      </c>
      <c r="C15" s="50">
        <v>10.273333333333333</v>
      </c>
      <c r="D15" s="50">
        <v>9.9633333333333329</v>
      </c>
      <c r="E15" s="50">
        <v>8.42</v>
      </c>
      <c r="F15" s="50">
        <v>4.3533333333333326</v>
      </c>
      <c r="G15" s="50">
        <v>5.84</v>
      </c>
      <c r="H15" s="50">
        <v>6.2266666666666666</v>
      </c>
      <c r="I15" s="50">
        <v>502.63999999999993</v>
      </c>
      <c r="J15" s="50">
        <v>155.9366666666667</v>
      </c>
      <c r="K15" s="50">
        <v>99.146666666666661</v>
      </c>
      <c r="L15" s="50">
        <v>0.94</v>
      </c>
      <c r="M15" s="50">
        <v>8.4966666666666679</v>
      </c>
      <c r="N15" s="50">
        <v>5.31</v>
      </c>
    </row>
    <row r="16" spans="1:14">
      <c r="A16" s="47" t="s">
        <v>79</v>
      </c>
      <c r="B16" s="47" t="s">
        <v>41</v>
      </c>
      <c r="C16" s="49">
        <v>12.706666666666669</v>
      </c>
      <c r="D16" s="49">
        <v>16.703333333333333</v>
      </c>
      <c r="E16" s="49">
        <v>9.7200000000000006</v>
      </c>
      <c r="F16" s="49">
        <v>1.4200000000000002</v>
      </c>
      <c r="G16" s="49">
        <v>3.7666666666666662</v>
      </c>
      <c r="H16" s="49">
        <v>5.7399999999999993</v>
      </c>
      <c r="I16" s="49">
        <v>364.42</v>
      </c>
      <c r="J16" s="49">
        <v>193.79666666666665</v>
      </c>
      <c r="K16" s="49">
        <v>65.75333333333333</v>
      </c>
      <c r="L16" s="49">
        <v>0.60666666666666658</v>
      </c>
      <c r="M16" s="49">
        <v>5.52</v>
      </c>
      <c r="N16" s="49">
        <v>3.6633333333333327</v>
      </c>
    </row>
    <row r="17" spans="1:14">
      <c r="A17" s="47" t="s">
        <v>78</v>
      </c>
      <c r="B17" s="47" t="s">
        <v>41</v>
      </c>
      <c r="C17" s="50">
        <v>8.3366666666666678</v>
      </c>
      <c r="D17" s="50">
        <v>8.56</v>
      </c>
      <c r="E17" s="50">
        <v>4.746666666666667</v>
      </c>
      <c r="F17" s="50">
        <v>4.1433333333333335</v>
      </c>
      <c r="G17" s="50">
        <v>4.7433333333333332</v>
      </c>
      <c r="H17" s="50">
        <v>5.2299999999999995</v>
      </c>
      <c r="I17" s="50">
        <v>459.52</v>
      </c>
      <c r="J17" s="50">
        <v>132.84666666666666</v>
      </c>
      <c r="K17" s="50">
        <v>128.2466666666667</v>
      </c>
      <c r="L17" s="50">
        <v>1.0766666666666669</v>
      </c>
      <c r="M17" s="50">
        <v>11.633333333333333</v>
      </c>
      <c r="N17" s="50">
        <v>5.7166666666666659</v>
      </c>
    </row>
    <row r="18" spans="1:14">
      <c r="A18" s="47" t="s">
        <v>77</v>
      </c>
      <c r="B18" s="47" t="s">
        <v>41</v>
      </c>
      <c r="C18" s="49">
        <v>7.0633333333333326</v>
      </c>
      <c r="D18" s="49">
        <v>7.3566666666666665</v>
      </c>
      <c r="E18" s="49">
        <v>4.1233333333333331</v>
      </c>
      <c r="F18" s="49">
        <v>4.21</v>
      </c>
      <c r="G18" s="49">
        <v>5.7733333333333334</v>
      </c>
      <c r="H18" s="49">
        <v>6.0066666666666668</v>
      </c>
      <c r="I18" s="49">
        <v>492.68666666666672</v>
      </c>
      <c r="J18" s="49">
        <v>143.01</v>
      </c>
      <c r="K18" s="49">
        <v>105.17333333333333</v>
      </c>
      <c r="L18" s="49">
        <v>0.91999999999999993</v>
      </c>
      <c r="M18" s="49">
        <v>11.76</v>
      </c>
      <c r="N18" s="49">
        <v>5.4899999999999993</v>
      </c>
    </row>
    <row r="19" spans="1:14">
      <c r="A19" s="47" t="s">
        <v>76</v>
      </c>
      <c r="B19" s="47" t="s">
        <v>41</v>
      </c>
      <c r="C19" s="49">
        <v>4.1399999999999997</v>
      </c>
      <c r="D19" s="49">
        <v>3.6166666666666667</v>
      </c>
      <c r="E19" s="49">
        <v>5.9266666666666667</v>
      </c>
      <c r="F19" s="49">
        <v>1.8233333333333333</v>
      </c>
      <c r="G19" s="49">
        <v>2.2066666666666666</v>
      </c>
      <c r="H19" s="49">
        <v>2.9266666666666663</v>
      </c>
      <c r="I19" s="49">
        <v>218.25</v>
      </c>
      <c r="J19" s="49">
        <v>123.98666666666668</v>
      </c>
      <c r="K19" s="49">
        <v>143.94333333333336</v>
      </c>
      <c r="L19" s="49">
        <v>1.1333333333333333</v>
      </c>
      <c r="M19" s="49">
        <v>7.6966666666666663</v>
      </c>
      <c r="N19" s="49">
        <v>5.96</v>
      </c>
    </row>
    <row r="20" spans="1:14">
      <c r="A20" s="47" t="s">
        <v>75</v>
      </c>
      <c r="B20" s="47" t="s">
        <v>41</v>
      </c>
      <c r="C20" s="50">
        <v>6.5733333333333333</v>
      </c>
      <c r="D20" s="50">
        <v>6.2333333333333334</v>
      </c>
      <c r="E20" s="50">
        <v>4.296666666666666</v>
      </c>
      <c r="F20" s="50">
        <v>3.23</v>
      </c>
      <c r="G20" s="50">
        <v>4.1166666666666671</v>
      </c>
      <c r="H20" s="50">
        <v>4.7933333333333339</v>
      </c>
      <c r="I20" s="50">
        <v>337.87333333333339</v>
      </c>
      <c r="J20" s="50">
        <v>130.26333333333332</v>
      </c>
      <c r="K20" s="50">
        <v>150.02000000000001</v>
      </c>
      <c r="L20" s="50">
        <v>0.97000000000000008</v>
      </c>
      <c r="M20" s="50">
        <v>9.7066666666666652</v>
      </c>
      <c r="N20" s="50">
        <v>5.2299999999999995</v>
      </c>
    </row>
    <row r="21" spans="1:14">
      <c r="A21" s="47" t="s">
        <v>74</v>
      </c>
      <c r="B21" s="47" t="s">
        <v>41</v>
      </c>
      <c r="C21" s="50">
        <v>5.86</v>
      </c>
      <c r="D21" s="50">
        <v>3.9633333333333334</v>
      </c>
      <c r="E21" s="50">
        <v>4.3866666666666667</v>
      </c>
      <c r="F21" s="50">
        <v>1.83</v>
      </c>
      <c r="G21" s="50">
        <v>2.59</v>
      </c>
      <c r="H21" s="50">
        <v>3.4133333333333336</v>
      </c>
      <c r="I21" s="50">
        <v>287.69</v>
      </c>
      <c r="J21" s="50">
        <v>144.9</v>
      </c>
      <c r="K21" s="50">
        <v>112.14</v>
      </c>
      <c r="L21" s="50">
        <v>0.98666666666666669</v>
      </c>
      <c r="M21" s="50">
        <v>9.1066666666666674</v>
      </c>
      <c r="N21" s="50">
        <v>5.6766666666666659</v>
      </c>
    </row>
    <row r="22" spans="1:14">
      <c r="A22" s="47" t="s">
        <v>73</v>
      </c>
      <c r="B22" s="47" t="s">
        <v>41</v>
      </c>
      <c r="C22" s="50">
        <v>10.459999999999999</v>
      </c>
      <c r="D22" s="50">
        <v>10.956666666666665</v>
      </c>
      <c r="E22" s="50">
        <v>8.36</v>
      </c>
      <c r="F22" s="50">
        <v>3.2766666666666668</v>
      </c>
      <c r="G22" s="50">
        <v>4.9933333333333332</v>
      </c>
      <c r="H22" s="50">
        <v>6.21</v>
      </c>
      <c r="I22" s="50">
        <v>480.21333333333337</v>
      </c>
      <c r="J22" s="50">
        <v>173.2833333333333</v>
      </c>
      <c r="K22" s="50">
        <v>92.643333333333331</v>
      </c>
      <c r="L22" s="50">
        <v>0.83333333333333337</v>
      </c>
      <c r="M22" s="50">
        <v>6.6433333333333335</v>
      </c>
      <c r="N22" s="50">
        <v>4.54</v>
      </c>
    </row>
    <row r="23" spans="1:14">
      <c r="A23" s="47" t="s">
        <v>72</v>
      </c>
      <c r="B23" s="47" t="s">
        <v>41</v>
      </c>
      <c r="C23" s="49">
        <v>9.2966666666666669</v>
      </c>
      <c r="D23" s="49">
        <v>9.4</v>
      </c>
      <c r="E23" s="49">
        <v>6.2166666666666659</v>
      </c>
      <c r="F23" s="49">
        <v>3.1666666666666665</v>
      </c>
      <c r="G23" s="49">
        <v>3.7433333333333336</v>
      </c>
      <c r="H23" s="49">
        <v>4.12</v>
      </c>
      <c r="I23" s="49">
        <v>375.53666666666663</v>
      </c>
      <c r="J23" s="49">
        <v>151.91999999999999</v>
      </c>
      <c r="K23" s="49">
        <v>116.44333333333333</v>
      </c>
      <c r="L23" s="49">
        <v>1.0633333333333335</v>
      </c>
      <c r="M23" s="49">
        <v>8.58</v>
      </c>
      <c r="N23" s="49">
        <v>5.6499999999999995</v>
      </c>
    </row>
    <row r="24" spans="1:14">
      <c r="A24" s="47" t="s">
        <v>71</v>
      </c>
      <c r="B24" s="47" t="s">
        <v>41</v>
      </c>
      <c r="C24" s="50">
        <v>7.1166666666666671</v>
      </c>
      <c r="D24" s="50">
        <v>6.1733333333333329</v>
      </c>
      <c r="E24" s="50">
        <v>6.5633333333333335</v>
      </c>
      <c r="F24" s="50">
        <v>3.2033333333333336</v>
      </c>
      <c r="G24" s="50">
        <v>4.5699999999999994</v>
      </c>
      <c r="H24" s="50">
        <v>5.4066666666666663</v>
      </c>
      <c r="I24" s="50">
        <v>379.02</v>
      </c>
      <c r="J24" s="50">
        <v>140.71333333333334</v>
      </c>
      <c r="K24" s="50">
        <v>129.84333333333333</v>
      </c>
      <c r="L24" s="50">
        <v>0.88666666666666671</v>
      </c>
      <c r="M24" s="50">
        <v>8.0266666666666673</v>
      </c>
      <c r="N24" s="50">
        <v>4.8099999999999996</v>
      </c>
    </row>
    <row r="25" spans="1:14">
      <c r="A25" s="47" t="s">
        <v>70</v>
      </c>
      <c r="B25" s="47" t="s">
        <v>41</v>
      </c>
      <c r="C25" s="50">
        <v>5.3533333333333326</v>
      </c>
      <c r="D25" s="50">
        <v>5.05</v>
      </c>
      <c r="E25" s="50">
        <v>2.0166666666666666</v>
      </c>
      <c r="F25" s="50">
        <v>1.45</v>
      </c>
      <c r="G25" s="50">
        <v>1.93</v>
      </c>
      <c r="H25" s="50">
        <v>2.6766666666666672</v>
      </c>
      <c r="I25" s="50">
        <v>196.42666666666665</v>
      </c>
      <c r="J25" s="50">
        <v>100.31666666666666</v>
      </c>
      <c r="K25" s="50">
        <v>203.77666666666667</v>
      </c>
      <c r="L25" s="50">
        <v>1.0766666666666669</v>
      </c>
      <c r="M25" s="50">
        <v>11.886666666666665</v>
      </c>
      <c r="N25" s="50">
        <v>7.12</v>
      </c>
    </row>
    <row r="26" spans="1:14">
      <c r="A26" s="47" t="s">
        <v>69</v>
      </c>
      <c r="B26" s="47" t="s">
        <v>41</v>
      </c>
      <c r="C26" s="49">
        <v>0.21000000000000005</v>
      </c>
      <c r="D26" s="49">
        <v>3.3333333333333513E-2</v>
      </c>
      <c r="E26" s="49">
        <v>-9.9599999999999991</v>
      </c>
      <c r="F26" s="49">
        <v>-0.86999999999999977</v>
      </c>
      <c r="G26" s="49">
        <v>-0.59333333333333316</v>
      </c>
      <c r="H26" s="49">
        <v>1.2533333333333334</v>
      </c>
      <c r="I26" s="49">
        <v>34.110000000000007</v>
      </c>
      <c r="J26" s="49">
        <v>67.433333333333337</v>
      </c>
      <c r="K26" s="49">
        <v>346.86666666666662</v>
      </c>
      <c r="L26" s="49">
        <v>0.68666666666666665</v>
      </c>
      <c r="M26" s="49">
        <v>8.6</v>
      </c>
      <c r="N26" s="49">
        <v>6.5633333333333326</v>
      </c>
    </row>
    <row r="27" spans="1:14">
      <c r="A27" s="47" t="s">
        <v>68</v>
      </c>
      <c r="B27" s="47" t="s">
        <v>41</v>
      </c>
      <c r="C27" s="49">
        <v>12.846666666666666</v>
      </c>
      <c r="D27" s="49">
        <v>17.176666666666666</v>
      </c>
      <c r="E27" s="49">
        <v>10.82</v>
      </c>
      <c r="F27" s="49">
        <v>4.1366666666666667</v>
      </c>
      <c r="G27" s="49">
        <v>3.6233333333333335</v>
      </c>
      <c r="H27" s="49">
        <v>4.16</v>
      </c>
      <c r="I27" s="49">
        <v>462.56666666666666</v>
      </c>
      <c r="J27" s="49">
        <v>133.41999999999999</v>
      </c>
      <c r="K27" s="49">
        <v>158.01666666666665</v>
      </c>
      <c r="L27" s="49">
        <v>1.4066666666666665</v>
      </c>
      <c r="M27" s="49">
        <v>10.57</v>
      </c>
      <c r="N27" s="49">
        <v>7.4499999999999993</v>
      </c>
    </row>
    <row r="28" spans="1:14">
      <c r="A28" s="47" t="s">
        <v>67</v>
      </c>
      <c r="B28" s="47" t="s">
        <v>41</v>
      </c>
      <c r="C28" s="49">
        <v>8.42</v>
      </c>
      <c r="D28" s="49">
        <v>8.8633333333333315</v>
      </c>
      <c r="E28" s="49">
        <v>6.1133333333333324</v>
      </c>
      <c r="F28" s="49">
        <v>4.2433333333333332</v>
      </c>
      <c r="G28" s="49">
        <v>4.5466666666666669</v>
      </c>
      <c r="H28" s="49">
        <v>4.5633333333333335</v>
      </c>
      <c r="I28" s="49">
        <v>486.64000000000004</v>
      </c>
      <c r="J28" s="49">
        <v>159.21333333333334</v>
      </c>
      <c r="K28" s="49">
        <v>113.44</v>
      </c>
      <c r="L28" s="49">
        <v>1.1266666666666667</v>
      </c>
      <c r="M28" s="49">
        <v>7.9866666666666672</v>
      </c>
      <c r="N28" s="49">
        <v>6.46</v>
      </c>
    </row>
    <row r="29" spans="1:14">
      <c r="A29" s="47" t="s">
        <v>143</v>
      </c>
      <c r="B29" s="47" t="s">
        <v>41</v>
      </c>
      <c r="C29" s="49">
        <v>16.796666666666667</v>
      </c>
      <c r="D29" s="49">
        <v>17.393333333333331</v>
      </c>
      <c r="E29" s="49">
        <v>10.003333333333334</v>
      </c>
      <c r="F29" s="49">
        <v>6.4766666666666666</v>
      </c>
      <c r="G29" s="49">
        <v>4.2433333333333332</v>
      </c>
      <c r="H29" s="49">
        <v>3.9333333333333336</v>
      </c>
      <c r="I29" s="49">
        <v>1187.2133333333331</v>
      </c>
      <c r="J29" s="49">
        <v>179.73333333333335</v>
      </c>
      <c r="K29" s="49">
        <v>104.97666666666667</v>
      </c>
      <c r="L29" s="49">
        <v>1.93</v>
      </c>
      <c r="M29" s="49">
        <v>39.013333333333335</v>
      </c>
      <c r="N29" s="49">
        <v>8.6833333333333336</v>
      </c>
    </row>
    <row r="30" spans="1:14">
      <c r="A30" s="47" t="s">
        <v>66</v>
      </c>
      <c r="B30" s="47" t="s">
        <v>41</v>
      </c>
      <c r="C30" s="49">
        <v>19.489999999999998</v>
      </c>
      <c r="D30" s="49">
        <v>19.87</v>
      </c>
      <c r="E30" s="49">
        <v>24.986666666666668</v>
      </c>
      <c r="F30" s="49">
        <v>0.55333333333333334</v>
      </c>
      <c r="G30" s="49">
        <v>3.6433333333333331</v>
      </c>
      <c r="H30" s="49">
        <v>13.770000000000001</v>
      </c>
      <c r="I30" s="49">
        <v>111.92333333333333</v>
      </c>
      <c r="J30" s="49">
        <v>73.733333333333334</v>
      </c>
      <c r="K30" s="49">
        <v>398.56333333333333</v>
      </c>
      <c r="L30" s="49">
        <v>0.21666666666666667</v>
      </c>
      <c r="M30" s="49">
        <v>29.99</v>
      </c>
      <c r="N30" s="49">
        <v>8.5</v>
      </c>
    </row>
    <row r="31" spans="1:14">
      <c r="A31" s="47" t="s">
        <v>63</v>
      </c>
      <c r="B31" s="47" t="s">
        <v>39</v>
      </c>
      <c r="C31" s="49">
        <v>3.6399999999999992</v>
      </c>
      <c r="D31" s="49">
        <v>0.66333333333333344</v>
      </c>
      <c r="E31" s="49">
        <v>3.7133333333333334</v>
      </c>
      <c r="F31" s="49">
        <v>2.6766666666666672</v>
      </c>
      <c r="G31" s="49">
        <v>4.16</v>
      </c>
      <c r="H31" s="49">
        <v>4.9633333333333338</v>
      </c>
      <c r="I31" s="49">
        <v>440.13666666666671</v>
      </c>
      <c r="J31" s="49">
        <v>142.5566666666667</v>
      </c>
      <c r="K31" s="49">
        <v>146.68</v>
      </c>
      <c r="L31" s="49">
        <v>0.90666666666666673</v>
      </c>
      <c r="M31" s="49">
        <v>7.0933333333333337</v>
      </c>
      <c r="N31" s="49">
        <v>5.04</v>
      </c>
    </row>
    <row r="32" spans="1:14">
      <c r="A32" s="47" t="s">
        <v>62</v>
      </c>
      <c r="B32" s="47" t="s">
        <v>39</v>
      </c>
      <c r="C32" s="49">
        <v>9.59</v>
      </c>
      <c r="D32" s="49">
        <v>9.9933333333333323</v>
      </c>
      <c r="E32" s="49">
        <v>9.0966666666666658</v>
      </c>
      <c r="F32" s="49">
        <v>5.96</v>
      </c>
      <c r="G32" s="49">
        <v>4.3933333333333335</v>
      </c>
      <c r="H32" s="49">
        <v>4.2300000000000004</v>
      </c>
      <c r="I32" s="49">
        <v>1051.3</v>
      </c>
      <c r="J32" s="49">
        <v>257.67333333333335</v>
      </c>
      <c r="K32" s="49">
        <v>62.4</v>
      </c>
      <c r="L32" s="49">
        <v>1.6033333333333333</v>
      </c>
      <c r="M32" s="49">
        <v>22.340000000000003</v>
      </c>
      <c r="N32" s="49">
        <v>6.836666666666666</v>
      </c>
    </row>
    <row r="33" spans="1:14">
      <c r="A33" s="47" t="s">
        <v>65</v>
      </c>
      <c r="B33" s="47" t="s">
        <v>39</v>
      </c>
      <c r="C33" s="49">
        <v>6.5066666666666668</v>
      </c>
      <c r="D33" s="49">
        <v>5.6700000000000008</v>
      </c>
      <c r="E33" s="49">
        <v>10.363333333333333</v>
      </c>
      <c r="F33" s="49">
        <v>4.3099999999999996</v>
      </c>
      <c r="G33" s="49">
        <v>9.0400000000000009</v>
      </c>
      <c r="H33" s="49">
        <v>10.72</v>
      </c>
      <c r="I33" s="49">
        <v>366.85666666666674</v>
      </c>
      <c r="J33" s="49">
        <v>159.09666666666666</v>
      </c>
      <c r="K33" s="49">
        <v>135.27000000000001</v>
      </c>
      <c r="L33" s="49">
        <v>0.58666666666666678</v>
      </c>
      <c r="M33" s="49">
        <v>79.913333333333341</v>
      </c>
      <c r="N33" s="49">
        <v>9.0466666666666669</v>
      </c>
    </row>
    <row r="34" spans="1:14">
      <c r="A34" s="47" t="s">
        <v>64</v>
      </c>
      <c r="B34" s="47" t="s">
        <v>39</v>
      </c>
      <c r="C34" s="49">
        <v>3.8733333333333335</v>
      </c>
      <c r="D34" s="49">
        <v>3.3733333333333335</v>
      </c>
      <c r="E34" s="49">
        <v>7.7233333333333327</v>
      </c>
      <c r="F34" s="49">
        <v>3.3066666666666671</v>
      </c>
      <c r="G34" s="49">
        <v>3.0933333333333333</v>
      </c>
      <c r="H34" s="49">
        <v>4.1733333333333329</v>
      </c>
      <c r="I34" s="49">
        <v>326.59333333333331</v>
      </c>
      <c r="J34" s="49">
        <v>118.55333333333334</v>
      </c>
      <c r="K34" s="49">
        <v>151.95000000000002</v>
      </c>
      <c r="L34" s="49">
        <v>1.3066666666666666</v>
      </c>
      <c r="M34" s="49">
        <v>11.770000000000001</v>
      </c>
      <c r="N34" s="49">
        <v>12.409999999999998</v>
      </c>
    </row>
    <row r="35" spans="1:14">
      <c r="A35" s="47" t="s">
        <v>61</v>
      </c>
      <c r="B35" s="47" t="s">
        <v>39</v>
      </c>
      <c r="C35" s="49">
        <v>11.023333333333333</v>
      </c>
      <c r="D35" s="49">
        <v>13.776666666666666</v>
      </c>
      <c r="E35" s="49">
        <v>5.7666666666666666</v>
      </c>
      <c r="F35" s="49">
        <v>3.39</v>
      </c>
      <c r="G35" s="49">
        <v>2.2433333333333332</v>
      </c>
      <c r="H35" s="49">
        <v>1.4800000000000002</v>
      </c>
      <c r="I35" s="49">
        <v>320.45999999999998</v>
      </c>
      <c r="J35" s="49">
        <v>118.17666666666666</v>
      </c>
      <c r="K35" s="49">
        <v>204.36</v>
      </c>
      <c r="L35" s="49">
        <v>2.0533333333333332</v>
      </c>
      <c r="M35" s="49">
        <v>6.8466666666666667</v>
      </c>
      <c r="N35" s="49">
        <v>18.91</v>
      </c>
    </row>
    <row r="36" spans="1:14">
      <c r="A36" s="47" t="s">
        <v>60</v>
      </c>
      <c r="B36" s="47" t="s">
        <v>39</v>
      </c>
      <c r="C36" s="49">
        <v>8.9033333333333342</v>
      </c>
      <c r="D36" s="49">
        <v>10.643333333333333</v>
      </c>
      <c r="E36" s="49">
        <v>6.7</v>
      </c>
      <c r="F36" s="49">
        <v>4.1733333333333329</v>
      </c>
      <c r="G36" s="49">
        <v>2.86</v>
      </c>
      <c r="H36" s="49">
        <v>2.76</v>
      </c>
      <c r="I36" s="49">
        <v>603.72333333333336</v>
      </c>
      <c r="J36" s="49">
        <v>147.69666666666669</v>
      </c>
      <c r="K36" s="49">
        <v>140.12666666666667</v>
      </c>
      <c r="L36" s="49">
        <v>1.9166666666666667</v>
      </c>
      <c r="M36" s="49">
        <v>13.24</v>
      </c>
      <c r="N36" s="49">
        <v>7.44</v>
      </c>
    </row>
    <row r="37" spans="1:14">
      <c r="A37" s="47" t="s">
        <v>59</v>
      </c>
      <c r="B37" s="47" t="s">
        <v>39</v>
      </c>
      <c r="C37" s="49">
        <v>6.0266666666666664</v>
      </c>
      <c r="D37" s="49">
        <v>4.6733333333333329</v>
      </c>
      <c r="E37" s="49">
        <v>8.06</v>
      </c>
      <c r="F37" s="49">
        <v>2.2899999999999996</v>
      </c>
      <c r="G37" s="49">
        <v>2.9233333333333333</v>
      </c>
      <c r="H37" s="49">
        <v>2.72</v>
      </c>
      <c r="I37" s="49">
        <v>426.46999999999997</v>
      </c>
      <c r="J37" s="49">
        <v>91.833333333333329</v>
      </c>
      <c r="K37" s="49">
        <v>101.10666666666667</v>
      </c>
      <c r="L37" s="49">
        <v>1.0866666666666667</v>
      </c>
      <c r="M37" s="49">
        <v>13.373333333333335</v>
      </c>
      <c r="N37" s="49">
        <v>16.253333333333334</v>
      </c>
    </row>
    <row r="38" spans="1:14">
      <c r="A38" s="47" t="s">
        <v>144</v>
      </c>
      <c r="B38" s="47" t="s">
        <v>39</v>
      </c>
      <c r="C38" s="49">
        <v>6.126666666666666</v>
      </c>
      <c r="D38" s="49">
        <v>6.2366666666666672</v>
      </c>
      <c r="E38" s="49">
        <v>4.3233333333333333</v>
      </c>
      <c r="F38" s="49">
        <v>-0.19000000000000003</v>
      </c>
      <c r="G38" s="49">
        <v>-0.38000000000000006</v>
      </c>
      <c r="H38" s="49">
        <v>-0.62333333333333329</v>
      </c>
      <c r="I38" s="49">
        <v>-33.673333333333332</v>
      </c>
      <c r="J38" s="49">
        <v>75.576666666666668</v>
      </c>
      <c r="K38" s="49">
        <v>158.46666666666667</v>
      </c>
      <c r="L38" s="49">
        <v>0.60333333333333339</v>
      </c>
      <c r="M38" s="49">
        <v>98.75333333333333</v>
      </c>
      <c r="N38" s="49">
        <v>11.513333333333334</v>
      </c>
    </row>
    <row r="39" spans="1:14">
      <c r="A39" s="47" t="s">
        <v>58</v>
      </c>
      <c r="B39" s="47" t="s">
        <v>39</v>
      </c>
      <c r="C39" s="49">
        <v>-4.5666666666666664</v>
      </c>
      <c r="D39" s="49">
        <v>-8.0399999999999991</v>
      </c>
      <c r="E39" s="49">
        <v>-7.666666666666667</v>
      </c>
      <c r="F39" s="49">
        <v>-4.126666666666666</v>
      </c>
      <c r="G39" s="49">
        <v>-6.916666666666667</v>
      </c>
      <c r="H39" s="49">
        <v>0.99333333333333351</v>
      </c>
      <c r="I39" s="49">
        <v>27.189999999999998</v>
      </c>
      <c r="J39" s="49">
        <v>64.34333333333332</v>
      </c>
      <c r="K39" s="49">
        <v>371.04</v>
      </c>
      <c r="L39" s="49">
        <v>0.59333333333333338</v>
      </c>
      <c r="M39" s="49">
        <v>36.03</v>
      </c>
      <c r="N39" s="49">
        <v>12.026666666666666</v>
      </c>
    </row>
    <row r="40" spans="1:14">
      <c r="A40" s="47" t="s">
        <v>57</v>
      </c>
      <c r="B40" s="47" t="s">
        <v>39</v>
      </c>
      <c r="C40" s="49">
        <v>3.4833333333333329</v>
      </c>
      <c r="D40" s="49">
        <v>2.9599999999999995</v>
      </c>
      <c r="E40" s="49">
        <v>7.2166666666666659</v>
      </c>
      <c r="F40" s="49">
        <v>3.8433333333333337</v>
      </c>
      <c r="G40" s="49">
        <v>5.7733333333333334</v>
      </c>
      <c r="H40" s="49">
        <v>9.4933333333333341</v>
      </c>
      <c r="I40" s="49">
        <v>395.98333333333335</v>
      </c>
      <c r="J40" s="49">
        <v>57.406666666666673</v>
      </c>
      <c r="K40" s="49">
        <v>496.12333333333339</v>
      </c>
      <c r="L40" s="49">
        <v>0.72000000000000008</v>
      </c>
      <c r="M40" s="49">
        <v>27.91333333333333</v>
      </c>
      <c r="N40" s="49">
        <v>17.986666666666668</v>
      </c>
    </row>
    <row r="41" spans="1:14">
      <c r="A41" s="47" t="s">
        <v>56</v>
      </c>
      <c r="B41" s="47" t="s">
        <v>39</v>
      </c>
      <c r="C41" s="49">
        <v>4.5933333333333337</v>
      </c>
      <c r="D41" s="49">
        <v>2.4</v>
      </c>
      <c r="E41" s="49">
        <v>5.4799999999999995</v>
      </c>
      <c r="F41" s="49">
        <v>1.9466666666666665</v>
      </c>
      <c r="G41" s="49">
        <v>6.09</v>
      </c>
      <c r="H41" s="49">
        <v>9.3866666666666685</v>
      </c>
      <c r="I41" s="49">
        <v>208.55000000000004</v>
      </c>
      <c r="J41" s="49">
        <v>92.163333333333341</v>
      </c>
      <c r="K41" s="49">
        <v>122.59333333333332</v>
      </c>
      <c r="L41" s="49">
        <v>0.42666666666666669</v>
      </c>
      <c r="M41" s="49">
        <v>55.646666666666668</v>
      </c>
      <c r="N41" s="49">
        <v>10.493333333333332</v>
      </c>
    </row>
    <row r="42" spans="1:14">
      <c r="A42" s="47" t="s">
        <v>55</v>
      </c>
      <c r="B42" s="47" t="s">
        <v>39</v>
      </c>
      <c r="C42" s="49">
        <v>2.6233333333333331</v>
      </c>
      <c r="D42" s="49">
        <v>2.5333333333333332</v>
      </c>
      <c r="E42" s="49">
        <v>4.6533333333333333</v>
      </c>
      <c r="F42" s="49">
        <v>-1.6366666666666667</v>
      </c>
      <c r="G42" s="49">
        <v>-7.1000000000000005</v>
      </c>
      <c r="H42" s="49">
        <v>-0.32</v>
      </c>
      <c r="I42" s="49">
        <v>-4.8233333333333333</v>
      </c>
      <c r="J42" s="49">
        <v>39.01</v>
      </c>
      <c r="K42" s="49">
        <v>211.47000000000003</v>
      </c>
      <c r="L42" s="49">
        <v>0.22333333333333336</v>
      </c>
      <c r="M42" s="49">
        <v>10.223333333333334</v>
      </c>
      <c r="N42" s="49">
        <v>15.126666666666665</v>
      </c>
    </row>
    <row r="43" spans="1:14">
      <c r="A43" s="47" t="s">
        <v>54</v>
      </c>
      <c r="B43" s="47" t="s">
        <v>39</v>
      </c>
      <c r="C43" s="50">
        <v>7.580000000000001</v>
      </c>
      <c r="D43" s="50">
        <v>5.3900000000000006</v>
      </c>
      <c r="E43" s="50">
        <v>7.830000000000001</v>
      </c>
      <c r="F43" s="50">
        <v>1.2233333333333334</v>
      </c>
      <c r="G43" s="50">
        <v>1.7833333333333332</v>
      </c>
      <c r="H43" s="50">
        <v>2.1633333333333336</v>
      </c>
      <c r="I43" s="50">
        <v>279.69333333333333</v>
      </c>
      <c r="J43" s="50">
        <v>58.78</v>
      </c>
      <c r="K43" s="50">
        <v>173.39</v>
      </c>
      <c r="L43" s="50">
        <v>1.27</v>
      </c>
      <c r="M43" s="50">
        <v>38.620000000000005</v>
      </c>
      <c r="N43" s="50">
        <v>19.323333333333334</v>
      </c>
    </row>
    <row r="44" spans="1:14">
      <c r="A44" s="47" t="s">
        <v>53</v>
      </c>
      <c r="B44" s="47" t="s">
        <v>39</v>
      </c>
      <c r="C44" s="49">
        <v>13.903333333333334</v>
      </c>
      <c r="D44" s="49">
        <v>8.6533333333333342</v>
      </c>
      <c r="E44" s="49">
        <v>8.9599999999999991</v>
      </c>
      <c r="F44" s="49">
        <v>3.6300000000000003</v>
      </c>
      <c r="G44" s="49">
        <v>6.6166666666666671</v>
      </c>
      <c r="H44" s="49">
        <v>6.52</v>
      </c>
      <c r="I44" s="49">
        <v>790.6</v>
      </c>
      <c r="J44" s="49">
        <v>181.07666666666668</v>
      </c>
      <c r="K44" s="49">
        <v>69.28</v>
      </c>
      <c r="L44" s="49">
        <v>0.80333333333333334</v>
      </c>
      <c r="M44" s="49">
        <v>26.983333333333331</v>
      </c>
      <c r="N44" s="49">
        <v>6.0266666666666673</v>
      </c>
    </row>
    <row r="45" spans="1:14">
      <c r="A45" s="47" t="s">
        <v>52</v>
      </c>
      <c r="B45" s="47" t="s">
        <v>39</v>
      </c>
      <c r="C45" s="49">
        <v>15.116666666666665</v>
      </c>
      <c r="D45" s="49">
        <v>9.5300000000000011</v>
      </c>
      <c r="E45" s="49">
        <v>8.1533333333333342</v>
      </c>
      <c r="F45" s="49">
        <v>-1.5166666666666666</v>
      </c>
      <c r="G45" s="49">
        <v>-0.87333333333333341</v>
      </c>
      <c r="H45" s="49">
        <v>1.9633333333333336</v>
      </c>
      <c r="I45" s="49">
        <v>171.93000000000004</v>
      </c>
      <c r="J45" s="49">
        <v>113.97000000000001</v>
      </c>
      <c r="K45" s="49">
        <v>125.46</v>
      </c>
      <c r="L45" s="49">
        <v>0.75</v>
      </c>
      <c r="M45" s="49">
        <v>14.263333333333334</v>
      </c>
      <c r="N45" s="49">
        <v>7.4666666666666659</v>
      </c>
    </row>
    <row r="46" spans="1:14">
      <c r="A46" s="47" t="s">
        <v>51</v>
      </c>
      <c r="B46" s="47" t="s">
        <v>39</v>
      </c>
      <c r="C46" s="49">
        <v>2.2466666666666666</v>
      </c>
      <c r="D46" s="49">
        <v>-0.51666666666666661</v>
      </c>
      <c r="E46" s="49">
        <v>2.6066666666666669</v>
      </c>
      <c r="F46" s="49">
        <v>1.6766666666666665</v>
      </c>
      <c r="G46" s="49">
        <v>3.8633333333333333</v>
      </c>
      <c r="H46" s="49">
        <v>3.6033333333333335</v>
      </c>
      <c r="I46" s="49">
        <v>432.19</v>
      </c>
      <c r="J46" s="49">
        <v>188.09666666666666</v>
      </c>
      <c r="K46" s="49">
        <v>42.32</v>
      </c>
      <c r="L46" s="49">
        <v>0.60666666666666658</v>
      </c>
      <c r="M46" s="49">
        <v>197.78666666666663</v>
      </c>
      <c r="N46" s="49">
        <v>5.1966666666666663</v>
      </c>
    </row>
    <row r="47" spans="1:14">
      <c r="A47" s="47" t="s">
        <v>145</v>
      </c>
      <c r="B47" s="47" t="s">
        <v>39</v>
      </c>
      <c r="C47" s="49">
        <v>5.3999999999999995</v>
      </c>
      <c r="D47" s="49">
        <v>-2.3866666666666663</v>
      </c>
      <c r="E47" s="49">
        <v>0.72000000000000008</v>
      </c>
      <c r="F47" s="49">
        <v>3.0333333333333332</v>
      </c>
      <c r="G47" s="49">
        <v>5.8500000000000005</v>
      </c>
      <c r="H47" s="49">
        <v>6.8133333333333335</v>
      </c>
      <c r="I47" s="49">
        <v>468.47</v>
      </c>
      <c r="J47" s="49">
        <v>98.02</v>
      </c>
      <c r="K47" s="49">
        <v>97.303333333333327</v>
      </c>
      <c r="L47" s="49">
        <v>0.69</v>
      </c>
      <c r="M47" s="49">
        <v>67.48</v>
      </c>
      <c r="N47" s="49">
        <v>7.25</v>
      </c>
    </row>
    <row r="48" spans="1:14">
      <c r="A48" s="47" t="s">
        <v>50</v>
      </c>
      <c r="B48" s="47" t="s">
        <v>39</v>
      </c>
      <c r="C48" s="49">
        <v>7.2299999999999995</v>
      </c>
      <c r="D48" s="49">
        <v>1.6900000000000002</v>
      </c>
      <c r="E48" s="49">
        <v>4.9399999999999995</v>
      </c>
      <c r="F48" s="49">
        <v>4.0366666666666662</v>
      </c>
      <c r="G48" s="49">
        <v>8.7200000000000006</v>
      </c>
      <c r="H48" s="49">
        <v>8.3666666666666654</v>
      </c>
      <c r="I48" s="49">
        <v>669.84333333333336</v>
      </c>
      <c r="J48" s="49">
        <v>139.42666666666665</v>
      </c>
      <c r="K48" s="49">
        <v>68.276666666666657</v>
      </c>
      <c r="L48" s="49">
        <v>0.59</v>
      </c>
      <c r="M48" s="49">
        <v>50.06</v>
      </c>
      <c r="N48" s="49">
        <v>4.84</v>
      </c>
    </row>
    <row r="49" spans="1:14">
      <c r="A49" s="47" t="s">
        <v>49</v>
      </c>
      <c r="B49" s="47" t="s">
        <v>39</v>
      </c>
      <c r="C49" s="49">
        <v>21.313333333333333</v>
      </c>
      <c r="D49" s="49">
        <v>11.703333333333333</v>
      </c>
      <c r="E49" s="49">
        <v>12.729999999999999</v>
      </c>
      <c r="F49" s="49">
        <v>6.7566666666666668</v>
      </c>
      <c r="G49" s="49">
        <v>14.67</v>
      </c>
      <c r="H49" s="49">
        <v>14.363333333333332</v>
      </c>
      <c r="I49" s="49">
        <v>2451.58</v>
      </c>
      <c r="J49" s="49">
        <v>153.72</v>
      </c>
      <c r="K49" s="49">
        <v>67.393333333333331</v>
      </c>
      <c r="L49" s="49">
        <v>0.66333333333333322</v>
      </c>
      <c r="M49" s="49">
        <v>126.78000000000002</v>
      </c>
      <c r="N49" s="49">
        <v>8.6033333333333335</v>
      </c>
    </row>
    <row r="50" spans="1:14">
      <c r="A50" s="47" t="s">
        <v>146</v>
      </c>
      <c r="B50" s="47" t="s">
        <v>41</v>
      </c>
      <c r="C50" s="49">
        <v>23.066666666666666</v>
      </c>
      <c r="D50" s="49">
        <v>18.63</v>
      </c>
      <c r="E50" s="49">
        <v>42.05</v>
      </c>
      <c r="F50" s="49">
        <v>1.0599999999999998</v>
      </c>
      <c r="G50" s="49">
        <v>5.8866666666666667</v>
      </c>
      <c r="H50" s="49">
        <v>8.8066666666666666</v>
      </c>
      <c r="I50" s="49">
        <v>131.24666666666664</v>
      </c>
      <c r="J50" s="49">
        <v>124.43333333333334</v>
      </c>
      <c r="K50" s="49">
        <v>447.33666666666664</v>
      </c>
      <c r="L50" s="49">
        <v>0.31</v>
      </c>
      <c r="M50" s="49">
        <v>0.95000000000000007</v>
      </c>
      <c r="N50" s="49">
        <v>9.7299999999999986</v>
      </c>
    </row>
    <row r="51" spans="1:14">
      <c r="A51" s="47" t="s">
        <v>48</v>
      </c>
      <c r="B51" s="47" t="s">
        <v>39</v>
      </c>
      <c r="C51" s="49">
        <v>20.466666666666665</v>
      </c>
      <c r="D51" s="49">
        <v>24.843333333333334</v>
      </c>
      <c r="E51" s="49">
        <v>10.769999999999998</v>
      </c>
      <c r="F51" s="49">
        <v>2.1800000000000002</v>
      </c>
      <c r="G51" s="49">
        <v>5.2133333333333338</v>
      </c>
      <c r="H51" s="49">
        <v>4.3999999999999995</v>
      </c>
      <c r="I51" s="49">
        <v>240.97666666666669</v>
      </c>
      <c r="J51" s="49">
        <v>104.56666666666666</v>
      </c>
      <c r="K51" s="49">
        <v>158.08333333333334</v>
      </c>
      <c r="L51" s="49">
        <v>0.64333333333333342</v>
      </c>
      <c r="M51" s="49">
        <v>35.276666666666671</v>
      </c>
      <c r="N51" s="49">
        <v>5.1533333333333333</v>
      </c>
    </row>
    <row r="52" spans="1:14">
      <c r="A52" s="47" t="s">
        <v>47</v>
      </c>
      <c r="B52" s="47" t="s">
        <v>39</v>
      </c>
      <c r="C52" s="49">
        <v>8.3733333333333331</v>
      </c>
      <c r="D52" s="49">
        <v>10.26</v>
      </c>
      <c r="E52" s="49">
        <v>4.8566666666666665</v>
      </c>
      <c r="F52" s="49">
        <v>5.2466666666666661</v>
      </c>
      <c r="G52" s="49">
        <v>6.39</v>
      </c>
      <c r="H52" s="49">
        <v>5.8533333333333344</v>
      </c>
      <c r="I52" s="49">
        <v>1118.6266666666666</v>
      </c>
      <c r="J52" s="49">
        <v>194.34666666666666</v>
      </c>
      <c r="K52" s="49">
        <v>89.15333333333335</v>
      </c>
      <c r="L52" s="49">
        <v>1.0233333333333332</v>
      </c>
      <c r="M52" s="49">
        <v>35.129999999999995</v>
      </c>
      <c r="N52" s="49">
        <v>6.503333333333333</v>
      </c>
    </row>
    <row r="53" spans="1:14">
      <c r="A53" s="47" t="s">
        <v>46</v>
      </c>
      <c r="B53" s="47" t="s">
        <v>39</v>
      </c>
      <c r="C53" s="49">
        <v>16.496666666666666</v>
      </c>
      <c r="D53" s="49">
        <v>28.936666666666667</v>
      </c>
      <c r="E53" s="49">
        <v>12.31</v>
      </c>
      <c r="F53" s="49">
        <v>1.49</v>
      </c>
      <c r="G53" s="49">
        <v>3.6533333333333338</v>
      </c>
      <c r="H53" s="49">
        <v>3.7866666666666666</v>
      </c>
      <c r="I53" s="49">
        <v>370.94333333333333</v>
      </c>
      <c r="J53" s="49">
        <v>118.84333333333335</v>
      </c>
      <c r="K53" s="49">
        <v>146.16333333333333</v>
      </c>
      <c r="L53" s="49">
        <v>0.91333333333333344</v>
      </c>
      <c r="M53" s="49">
        <v>34.99666666666667</v>
      </c>
      <c r="N53" s="49">
        <v>10.729999999999999</v>
      </c>
    </row>
    <row r="54" spans="1:14">
      <c r="A54" s="47" t="s">
        <v>45</v>
      </c>
      <c r="B54" s="47" t="s">
        <v>39</v>
      </c>
      <c r="C54" s="50">
        <v>8.2466666666666679</v>
      </c>
      <c r="D54" s="50">
        <v>6.0633333333333335</v>
      </c>
      <c r="E54" s="50">
        <v>9.0566666666666666</v>
      </c>
      <c r="F54" s="50">
        <v>3.5966666666666662</v>
      </c>
      <c r="G54" s="50">
        <v>2.9</v>
      </c>
      <c r="H54" s="50">
        <v>2.4</v>
      </c>
      <c r="I54" s="50">
        <v>296.58999999999997</v>
      </c>
      <c r="J54" s="50">
        <v>178.90666666666667</v>
      </c>
      <c r="K54" s="50">
        <v>123.98</v>
      </c>
      <c r="L54" s="50">
        <v>1.5733333333333335</v>
      </c>
      <c r="M54" s="50">
        <v>131.29</v>
      </c>
      <c r="N54" s="50">
        <v>14.486666666666666</v>
      </c>
    </row>
    <row r="55" spans="1:14">
      <c r="A55" s="47" t="s">
        <v>44</v>
      </c>
      <c r="B55" s="47" t="s">
        <v>39</v>
      </c>
      <c r="C55" s="49">
        <v>23.023333333333337</v>
      </c>
      <c r="D55" s="49">
        <v>7.7333333333333343</v>
      </c>
      <c r="E55" s="49">
        <v>10.569999999999999</v>
      </c>
      <c r="F55" s="49">
        <v>1.7566666666666668</v>
      </c>
      <c r="G55" s="49">
        <v>2.1066666666666669</v>
      </c>
      <c r="H55" s="49">
        <v>2.0500000000000003</v>
      </c>
      <c r="I55" s="49">
        <v>250.84</v>
      </c>
      <c r="J55" s="49">
        <v>127.56</v>
      </c>
      <c r="K55" s="49">
        <v>173.47666666666669</v>
      </c>
      <c r="L55" s="49">
        <v>1.2966666666666666</v>
      </c>
      <c r="M55" s="49">
        <v>53.580000000000005</v>
      </c>
      <c r="N55" s="49">
        <v>12.326666666666666</v>
      </c>
    </row>
    <row r="56" spans="1:14">
      <c r="A56" s="47" t="s">
        <v>147</v>
      </c>
      <c r="B56" s="47" t="s">
        <v>39</v>
      </c>
      <c r="C56" s="49">
        <v>12.9</v>
      </c>
      <c r="D56" s="49">
        <v>9.9633333333333329</v>
      </c>
      <c r="E56" s="49">
        <v>9.7099999999999991</v>
      </c>
      <c r="F56" s="49">
        <v>2.5233333333333334</v>
      </c>
      <c r="G56" s="49">
        <v>6.7066666666666661</v>
      </c>
      <c r="H56" s="49">
        <v>9.86</v>
      </c>
      <c r="I56" s="49">
        <v>338.25333333333333</v>
      </c>
      <c r="J56" s="49">
        <v>55.23</v>
      </c>
      <c r="K56" s="49">
        <v>198.13333333333333</v>
      </c>
      <c r="L56" s="49">
        <v>0.53666666666666674</v>
      </c>
      <c r="M56" s="49">
        <v>56.623333333333335</v>
      </c>
      <c r="N56" s="49">
        <v>6.22</v>
      </c>
    </row>
    <row r="57" spans="1:14">
      <c r="A57" s="47" t="s">
        <v>43</v>
      </c>
      <c r="B57" s="47" t="s">
        <v>41</v>
      </c>
      <c r="C57" s="49">
        <v>12.193333333333333</v>
      </c>
      <c r="D57" s="49">
        <v>13.266666666666666</v>
      </c>
      <c r="E57" s="49">
        <v>11.203333333333333</v>
      </c>
      <c r="F57" s="49">
        <v>1.8999999999999997</v>
      </c>
      <c r="G57" s="49">
        <v>2.9</v>
      </c>
      <c r="H57" s="49">
        <v>2.8033333333333332</v>
      </c>
      <c r="I57" s="49">
        <v>232.51</v>
      </c>
      <c r="J57" s="49">
        <v>74.470000000000013</v>
      </c>
      <c r="K57" s="49">
        <v>185.46333333333334</v>
      </c>
      <c r="L57" s="49">
        <v>1.0999999999999999</v>
      </c>
      <c r="M57" s="49">
        <v>64.926666666666662</v>
      </c>
      <c r="N57" s="49">
        <v>42.806666666666672</v>
      </c>
    </row>
    <row r="58" spans="1:14">
      <c r="A58" s="47" t="s">
        <v>42</v>
      </c>
      <c r="B58" s="47" t="s">
        <v>41</v>
      </c>
      <c r="C58" s="49">
        <v>4.83</v>
      </c>
      <c r="D58" s="49">
        <v>3.0933333333333337</v>
      </c>
      <c r="E58" s="49">
        <v>12.586666666666668</v>
      </c>
      <c r="F58" s="49">
        <v>-0.73</v>
      </c>
      <c r="G58" s="49">
        <v>-2.0466666666666669</v>
      </c>
      <c r="H58" s="49">
        <v>2.7300000000000004</v>
      </c>
      <c r="I58" s="49">
        <v>35.176666666666669</v>
      </c>
      <c r="J58" s="49">
        <v>36.443333333333335</v>
      </c>
      <c r="K58" s="49">
        <v>344.27666666666664</v>
      </c>
      <c r="L58" s="49">
        <v>0.19333333333333336</v>
      </c>
      <c r="M58" s="49">
        <v>14.82</v>
      </c>
      <c r="N58" s="49">
        <v>27.323333333333334</v>
      </c>
    </row>
    <row r="59" spans="1:14">
      <c r="A59" s="47" t="s">
        <v>148</v>
      </c>
      <c r="B59" s="47" t="s">
        <v>39</v>
      </c>
      <c r="C59" s="49">
        <v>13.016666666666667</v>
      </c>
      <c r="D59" s="49">
        <v>14.073333333333332</v>
      </c>
      <c r="E59" s="49">
        <v>6.6099999999999994</v>
      </c>
      <c r="F59" s="49">
        <v>3.5366666666666666</v>
      </c>
      <c r="G59" s="49">
        <v>2.92</v>
      </c>
      <c r="H59" s="49">
        <v>2.86</v>
      </c>
      <c r="I59" s="49">
        <v>347.62999999999994</v>
      </c>
      <c r="J59" s="49">
        <v>103.84333333333332</v>
      </c>
      <c r="K59" s="49">
        <v>201.52333333333334</v>
      </c>
      <c r="L59" s="49">
        <v>1.51</v>
      </c>
      <c r="M59" s="49">
        <v>25.186666666666667</v>
      </c>
      <c r="N59" s="49">
        <v>13.863333333333335</v>
      </c>
    </row>
    <row r="60" spans="1:14">
      <c r="A60" s="1" t="s">
        <v>40</v>
      </c>
      <c r="B60" s="1" t="s">
        <v>39</v>
      </c>
      <c r="C60" s="96">
        <v>13.936666666666667</v>
      </c>
      <c r="D60" s="96">
        <v>10.046666666666667</v>
      </c>
      <c r="E60" s="96">
        <v>12.966666666666667</v>
      </c>
      <c r="F60" s="96">
        <v>0.45666666666666672</v>
      </c>
      <c r="G60" s="96">
        <v>2.9766666666666666</v>
      </c>
      <c r="H60" s="96">
        <v>-4.6666666666666662E-2</v>
      </c>
      <c r="I60" s="96">
        <v>-1.3166666666666667</v>
      </c>
      <c r="J60" s="96">
        <v>92.993333333333325</v>
      </c>
      <c r="K60" s="96">
        <v>711.11666666666667</v>
      </c>
      <c r="L60" s="96">
        <v>0.36999999999999994</v>
      </c>
      <c r="M60" s="96">
        <v>21.416666666666668</v>
      </c>
      <c r="N60" s="96">
        <v>22.896666666666665</v>
      </c>
    </row>
  </sheetData>
  <phoneticPr fontId="1" type="noConversion"/>
  <conditionalFormatting sqref="C3:N60">
    <cfRule type="cellIs" dxfId="13" priority="1" operator="lessThan">
      <formula>0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문서" ma:contentTypeID="0x01010041C6A42A9F9191418719123009470ECC" ma:contentTypeVersion="4" ma:contentTypeDescription="새 문서를 만듭니다." ma:contentTypeScope="" ma:versionID="1ba05ab6c119077d86b3fe429c6cd00c">
  <xsd:schema xmlns:xsd="http://www.w3.org/2001/XMLSchema" xmlns:xs="http://www.w3.org/2001/XMLSchema" xmlns:p="http://schemas.microsoft.com/office/2006/metadata/properties" xmlns:ns2="89ea59e9-5650-4dc3-b550-be12d26cc29b" xmlns:ns3="a92b969d-b230-4702-8478-cf79c6853b95" targetNamespace="http://schemas.microsoft.com/office/2006/metadata/properties" ma:root="true" ma:fieldsID="18eba06580c6a2e8d6dfd7c924d70db0" ns2:_="" ns3:_="">
    <xsd:import namespace="89ea59e9-5650-4dc3-b550-be12d26cc29b"/>
    <xsd:import namespace="a92b969d-b230-4702-8478-cf79c6853b9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ea59e9-5650-4dc3-b550-be12d26cc29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공유 대상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세부 정보 공유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2b969d-b230-4702-8478-cf79c6853b9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콘텐츠 형식"/>
        <xsd:element ref="dc:title" minOccurs="0" maxOccurs="1" ma:index="4" ma:displayName="제목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B58750A-61C5-466E-9082-25D2E568692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9ea59e9-5650-4dc3-b550-be12d26cc29b"/>
    <ds:schemaRef ds:uri="a92b969d-b230-4702-8478-cf79c6853b9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E9655FA-D0A5-42B9-85D9-308729CE211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EC84DD7-DBD2-4276-9CBD-E2CE0194A20A}">
  <ds:schemaRefs>
    <ds:schemaRef ds:uri="http://schemas.openxmlformats.org/package/2006/metadata/core-properties"/>
    <ds:schemaRef ds:uri="http://schemas.microsoft.com/office/2006/documentManagement/types"/>
    <ds:schemaRef ds:uri="89ea59e9-5650-4dc3-b550-be12d26cc29b"/>
    <ds:schemaRef ds:uri="http://schemas.microsoft.com/office/2006/metadata/properties"/>
    <ds:schemaRef ds:uri="http://purl.org/dc/elements/1.1/"/>
    <ds:schemaRef ds:uri="http://www.w3.org/XML/1998/namespace"/>
    <ds:schemaRef ds:uri="http://purl.org/dc/terms/"/>
    <ds:schemaRef ds:uri="http://schemas.microsoft.com/office/infopath/2007/PartnerControls"/>
    <ds:schemaRef ds:uri="a92b969d-b230-4702-8478-cf79c6853b95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7</vt:i4>
      </vt:variant>
      <vt:variant>
        <vt:lpstr>이름이 지정된 범위</vt:lpstr>
      </vt:variant>
      <vt:variant>
        <vt:i4>9</vt:i4>
      </vt:variant>
    </vt:vector>
  </HeadingPairs>
  <TitlesOfParts>
    <vt:vector size="16" baseType="lpstr">
      <vt:lpstr>재무건전성 자체평가 안내</vt:lpstr>
      <vt:lpstr>별지 6호 재무건전성 자체평가표</vt:lpstr>
      <vt:lpstr>별지 3호 매출성장률 확인서</vt:lpstr>
      <vt:lpstr>별지 4호 고용증가율 및 고용증가 확인서</vt:lpstr>
      <vt:lpstr>별지 5호 수출비중 확인서</vt:lpstr>
      <vt:lpstr>평가등급</vt:lpstr>
      <vt:lpstr>산업평균비율</vt:lpstr>
      <vt:lpstr>'별지 3호 매출성장률 확인서'!Print_Area</vt:lpstr>
      <vt:lpstr>'별지 4호 고용증가율 및 고용증가 확인서'!Print_Area</vt:lpstr>
      <vt:lpstr>'별지 5호 수출비중 확인서'!Print_Area</vt:lpstr>
      <vt:lpstr>'별지 6호 재무건전성 자체평가표'!Print_Area</vt:lpstr>
      <vt:lpstr>산업평균비율!Print_Area</vt:lpstr>
      <vt:lpstr>'재무건전성 자체평가 안내'!Print_Area</vt:lpstr>
      <vt:lpstr>'별지 4호 고용증가율 및 고용증가 확인서'!표준산업분류</vt:lpstr>
      <vt:lpstr>'별지 5호 수출비중 확인서'!표준산업분류</vt:lpstr>
      <vt:lpstr>표준산업분류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2020-04-28T18:54:23Z</cp:lastPrinted>
  <dcterms:created xsi:type="dcterms:W3CDTF">2016-08-29T10:43:12Z</dcterms:created>
  <dcterms:modified xsi:type="dcterms:W3CDTF">2020-05-06T06:08:01Z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0x01010041C6A42A9F9191418719123009470ECC</vt:lpwstr>
  </property>
</Properties>
</file>